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FischerTobiasLS\Desktop\"/>
    </mc:Choice>
  </mc:AlternateContent>
  <xr:revisionPtr revIDLastSave="0" documentId="13_ncr:1_{6414300B-53E0-4E7C-8029-03A878929518}" xr6:coauthVersionLast="47" xr6:coauthVersionMax="47" xr10:uidLastSave="{00000000-0000-0000-0000-000000000000}"/>
  <bookViews>
    <workbookView xWindow="-120" yWindow="-120" windowWidth="29040" windowHeight="15720" xr2:uid="{4E9AABEB-5D34-4640-BC03-3BA3BACAE6DF}"/>
  </bookViews>
  <sheets>
    <sheet name="Hinweise" sheetId="4" r:id="rId1"/>
    <sheet name="Erfassung" sheetId="1" r:id="rId2"/>
    <sheet name="Auswertung" sheetId="3" r:id="rId3"/>
    <sheet name="Berechnungshilfe VZÄ" sheetId="5" r:id="rId4"/>
    <sheet name="Tabelle3"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5" l="1"/>
  <c r="D7" i="1"/>
  <c r="D8" i="1"/>
  <c r="D9" i="1"/>
  <c r="C18" i="3" s="1"/>
  <c r="C19" i="3" s="1"/>
  <c r="D10" i="1"/>
  <c r="D11" i="1"/>
  <c r="D12" i="1"/>
  <c r="D13" i="1"/>
  <c r="D14" i="1"/>
  <c r="D15" i="1"/>
  <c r="D16" i="1"/>
  <c r="D17" i="1"/>
  <c r="D18" i="1"/>
  <c r="D19" i="1"/>
  <c r="D20" i="1"/>
  <c r="D21" i="1"/>
  <c r="D22" i="1"/>
  <c r="D23" i="1"/>
  <c r="D24" i="1"/>
  <c r="D25" i="1"/>
  <c r="D26" i="1"/>
  <c r="C16" i="3" l="1"/>
  <c r="C17" i="3" s="1"/>
  <c r="N34" i="5" l="1"/>
  <c r="M34" i="5"/>
  <c r="L34" i="5"/>
  <c r="K34" i="5"/>
  <c r="J34" i="5"/>
  <c r="I34" i="5"/>
  <c r="H34" i="5"/>
  <c r="G34" i="5"/>
  <c r="F34" i="5"/>
  <c r="E34" i="5"/>
  <c r="D34" i="5"/>
  <c r="C34" i="5"/>
  <c r="P32" i="5"/>
  <c r="O32" i="5"/>
  <c r="O31" i="5"/>
  <c r="P31" i="5" s="1"/>
  <c r="P30" i="5"/>
  <c r="O30" i="5"/>
  <c r="O34" i="5" s="1"/>
  <c r="O29" i="5"/>
  <c r="P29" i="5" s="1"/>
  <c r="P28" i="5"/>
  <c r="O28" i="5"/>
  <c r="N16" i="5"/>
  <c r="M16" i="5"/>
  <c r="L16" i="5"/>
  <c r="K16" i="5"/>
  <c r="J16" i="5"/>
  <c r="I16" i="5"/>
  <c r="H16" i="5"/>
  <c r="G16" i="5"/>
  <c r="F16" i="5"/>
  <c r="E16" i="5"/>
  <c r="O16" i="5" s="1"/>
  <c r="D16" i="5"/>
  <c r="C16" i="5"/>
  <c r="O14" i="5"/>
  <c r="O13" i="5"/>
  <c r="O12" i="5"/>
  <c r="O10" i="5"/>
  <c r="P34" i="5" l="1"/>
  <c r="A23" i="1" l="1"/>
  <c r="A24" i="1"/>
  <c r="F23" i="1"/>
  <c r="F24" i="1"/>
  <c r="H23" i="1"/>
  <c r="H24" i="1"/>
  <c r="J23" i="1"/>
  <c r="J24" i="1"/>
  <c r="K23" i="1"/>
  <c r="K24" i="1"/>
  <c r="S23" i="1"/>
  <c r="S24" i="1"/>
  <c r="A13" i="1"/>
  <c r="A14" i="1"/>
  <c r="A15" i="1"/>
  <c r="A16" i="1"/>
  <c r="A17" i="1"/>
  <c r="A18" i="1"/>
  <c r="F13" i="1"/>
  <c r="F14" i="1"/>
  <c r="F15" i="1"/>
  <c r="F16" i="1"/>
  <c r="F17" i="1"/>
  <c r="F18" i="1"/>
  <c r="H13" i="1"/>
  <c r="H14" i="1"/>
  <c r="H15" i="1"/>
  <c r="H16" i="1"/>
  <c r="H17" i="1"/>
  <c r="H18" i="1"/>
  <c r="J13" i="1"/>
  <c r="J14" i="1"/>
  <c r="J15" i="1"/>
  <c r="J16" i="1"/>
  <c r="J17" i="1"/>
  <c r="J18" i="1"/>
  <c r="K13" i="1"/>
  <c r="K14" i="1"/>
  <c r="K15" i="1"/>
  <c r="K16" i="1"/>
  <c r="K17" i="1"/>
  <c r="K18" i="1"/>
  <c r="S13" i="1"/>
  <c r="S14" i="1"/>
  <c r="S15" i="1"/>
  <c r="S16" i="1"/>
  <c r="S17" i="1"/>
  <c r="S18" i="1"/>
  <c r="A26" i="1"/>
  <c r="F26" i="1"/>
  <c r="H26" i="1"/>
  <c r="J26" i="1"/>
  <c r="K26" i="1"/>
  <c r="S26" i="1"/>
  <c r="A25" i="1"/>
  <c r="F25" i="1"/>
  <c r="H25" i="1"/>
  <c r="J25" i="1"/>
  <c r="K25" i="1"/>
  <c r="S25" i="1"/>
  <c r="A11" i="1"/>
  <c r="F11" i="1"/>
  <c r="H11" i="1"/>
  <c r="J11" i="1"/>
  <c r="K11" i="1"/>
  <c r="S11" i="1"/>
  <c r="A12" i="1"/>
  <c r="F12" i="1"/>
  <c r="H12" i="1"/>
  <c r="J12" i="1"/>
  <c r="K12" i="1"/>
  <c r="S12" i="1"/>
  <c r="A19" i="1"/>
  <c r="F19" i="1"/>
  <c r="H19" i="1"/>
  <c r="J19" i="1"/>
  <c r="K19" i="1"/>
  <c r="S19" i="1"/>
  <c r="A20" i="1"/>
  <c r="F20" i="1"/>
  <c r="H20" i="1"/>
  <c r="J20" i="1"/>
  <c r="K20" i="1"/>
  <c r="S20" i="1"/>
  <c r="A21" i="1"/>
  <c r="F21" i="1"/>
  <c r="H21" i="1"/>
  <c r="J21" i="1"/>
  <c r="K21" i="1"/>
  <c r="S21" i="1"/>
  <c r="A22" i="1"/>
  <c r="F22" i="1"/>
  <c r="H22" i="1"/>
  <c r="J22" i="1"/>
  <c r="K22" i="1"/>
  <c r="S22" i="1"/>
  <c r="Q27" i="1"/>
  <c r="J2" i="1"/>
  <c r="S7" i="1"/>
  <c r="S8" i="1"/>
  <c r="S9" i="1"/>
  <c r="S10" i="1"/>
  <c r="C27" i="1"/>
  <c r="C13" i="3" s="1"/>
  <c r="Q33" i="1" l="1"/>
  <c r="C2" i="3"/>
  <c r="K7" i="1"/>
  <c r="K8" i="1"/>
  <c r="K9" i="1"/>
  <c r="K10" i="1"/>
  <c r="F7" i="1"/>
  <c r="F8" i="1"/>
  <c r="F9" i="1"/>
  <c r="F10" i="1"/>
  <c r="J7" i="1"/>
  <c r="J8" i="1"/>
  <c r="J9" i="1"/>
  <c r="J10" i="1"/>
  <c r="H7" i="1"/>
  <c r="H8" i="1"/>
  <c r="H9" i="1"/>
  <c r="H10" i="1"/>
  <c r="P27" i="1"/>
  <c r="O27" i="1"/>
  <c r="N27" i="1"/>
  <c r="M27" i="1"/>
  <c r="L27" i="1"/>
  <c r="C23" i="3" s="1"/>
  <c r="I27" i="1"/>
  <c r="C10" i="3" s="1"/>
  <c r="G27" i="1"/>
  <c r="C9" i="3" s="1"/>
  <c r="E27" i="1"/>
  <c r="C8" i="3" s="1"/>
  <c r="B27" i="1"/>
  <c r="B33" i="1" s="1"/>
  <c r="C12" i="3" l="1"/>
  <c r="M33" i="1"/>
  <c r="C27" i="3"/>
  <c r="C29" i="3"/>
  <c r="C28" i="3"/>
  <c r="C26" i="3"/>
  <c r="J27" i="1"/>
  <c r="K27" i="1"/>
  <c r="C7" i="3" s="1"/>
  <c r="F27" i="1"/>
  <c r="H27" i="1"/>
  <c r="S27" i="1"/>
  <c r="C33" i="3" s="1"/>
  <c r="A7" i="1" l="1"/>
  <c r="A8" i="1"/>
  <c r="A9" i="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Fischer, Tobias (LS)</author>
  </authors>
  <commentList>
    <comment ref="A2" authorId="0" shapeId="0" xr:uid="{5AC34E23-7B9A-49B5-B4F9-0552908055A6}">
      <text>
        <r>
          <rPr>
            <sz val="9"/>
            <color indexed="81"/>
            <rFont val="Segoe UI"/>
            <family val="2"/>
          </rPr>
          <t>Das Arbeitsblatt ist mit einem Blattschutz gegen versehentliche Änderungen geschützt (ohne Passwort)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Fischer, Tobias (LS)</author>
  </authors>
  <commentList>
    <comment ref="B2" authorId="0" shapeId="0" xr:uid="{35FDB0B6-3DDB-4B50-B0BC-703EBA90A8F0}">
      <text>
        <r>
          <rPr>
            <sz val="9"/>
            <color indexed="81"/>
            <rFont val="Segoe UI"/>
            <family val="2"/>
          </rPr>
          <t>Das Arbeitsblatt ist mit einem Blattschutz gegen versehentliche Änderungen geschützt (ohne Passwort)</t>
        </r>
      </text>
    </comment>
  </commentList>
</comments>
</file>

<file path=xl/sharedStrings.xml><?xml version="1.0" encoding="utf-8"?>
<sst xmlns="http://schemas.openxmlformats.org/spreadsheetml/2006/main" count="171" uniqueCount="136">
  <si>
    <t xml:space="preserve">2) Beratung nach Nds. AGInsO       </t>
  </si>
  <si>
    <t>3) Beratung nach der RL sSB</t>
  </si>
  <si>
    <t>Beratungsart</t>
  </si>
  <si>
    <t>Erstkontakt</t>
  </si>
  <si>
    <t>Erstberatung</t>
  </si>
  <si>
    <t>Wartezeit</t>
  </si>
  <si>
    <t>1) Beratung nach SGB II</t>
  </si>
  <si>
    <t>4) Sonstige Beratungsleistungen/ Tätigkeiten</t>
  </si>
  <si>
    <t>Datum Erstkontakt</t>
  </si>
  <si>
    <t>Wartezeit in Monaten</t>
  </si>
  <si>
    <t>LaufendeNr</t>
  </si>
  <si>
    <t>laufende Nummer</t>
  </si>
  <si>
    <t>sonstige (Schuldner-) Beratungen</t>
  </si>
  <si>
    <t>SGB</t>
  </si>
  <si>
    <t>InsO</t>
  </si>
  <si>
    <t>Sonstig</t>
  </si>
  <si>
    <t>Ausgestellte P-Konto-Bescheinigungen</t>
  </si>
  <si>
    <t>Pkonto</t>
  </si>
  <si>
    <r>
      <t xml:space="preserve">Kurzberatungen </t>
    </r>
    <r>
      <rPr>
        <b/>
        <sz val="11"/>
        <color theme="1"/>
        <rFont val="Calibri"/>
        <family val="2"/>
        <scheme val="minor"/>
      </rPr>
      <t>ohne Anlage einer Personenakte</t>
    </r>
    <r>
      <rPr>
        <sz val="11"/>
        <color theme="1"/>
        <rFont val="Calibri"/>
        <family val="2"/>
        <scheme val="minor"/>
      </rPr>
      <t xml:space="preserve"> oder eines  Mandantenbogens</t>
    </r>
  </si>
  <si>
    <r>
      <t xml:space="preserve">Onlineberatungen </t>
    </r>
    <r>
      <rPr>
        <b/>
        <sz val="11"/>
        <color theme="1"/>
        <rFont val="Calibri"/>
        <family val="2"/>
        <scheme val="minor"/>
      </rPr>
      <t>ohne Anlage einer Personenakte</t>
    </r>
    <r>
      <rPr>
        <sz val="11"/>
        <color theme="1"/>
        <rFont val="Calibri"/>
        <family val="2"/>
        <scheme val="minor"/>
      </rPr>
      <t xml:space="preserve"> oder eines Mandantenbogens</t>
    </r>
  </si>
  <si>
    <r>
      <t xml:space="preserve">Beratungen mit angelegter Personenakte - 
</t>
    </r>
    <r>
      <rPr>
        <b/>
        <sz val="11"/>
        <color theme="1"/>
        <rFont val="Calibri"/>
        <family val="2"/>
        <scheme val="minor"/>
      </rPr>
      <t xml:space="preserve">Daten werden nicht an Destatis gemeldet </t>
    </r>
  </si>
  <si>
    <r>
      <t xml:space="preserve">Beratungen mit angelegter Personenakte 
und </t>
    </r>
    <r>
      <rPr>
        <b/>
        <sz val="11"/>
        <color theme="1"/>
        <rFont val="Calibri"/>
        <family val="2"/>
        <scheme val="minor"/>
      </rPr>
      <t>Meldung an DESTATIS</t>
    </r>
  </si>
  <si>
    <t>Kurz</t>
  </si>
  <si>
    <t>Online</t>
  </si>
  <si>
    <t>ohneDestatis</t>
  </si>
  <si>
    <t>mitDestatis</t>
  </si>
  <si>
    <t>x</t>
  </si>
  <si>
    <t>Wartezeit und Dauer</t>
  </si>
  <si>
    <t>Datum Erstberatung bzw. erster vergebener Termin laut Kalender</t>
  </si>
  <si>
    <t>Anzahl der Beratungen und beratenen Personen</t>
  </si>
  <si>
    <t>Person</t>
  </si>
  <si>
    <t>Anzahl Beratungen insgesamt</t>
  </si>
  <si>
    <t>Anzahl beratene Personen insgesamt</t>
  </si>
  <si>
    <t>Anzahl P-Konto-Bescheinigungen</t>
  </si>
  <si>
    <t>Ergebnis</t>
  </si>
  <si>
    <t xml:space="preserve">Aktenführung pro beratene Person
</t>
  </si>
  <si>
    <t>2025-007-1234</t>
  </si>
  <si>
    <t>2025-008</t>
  </si>
  <si>
    <t>Anzahl</t>
  </si>
  <si>
    <t>Hilfsspalte</t>
  </si>
  <si>
    <t>PersonSumme</t>
  </si>
  <si>
    <t>SGBlog</t>
  </si>
  <si>
    <t>InsOlog</t>
  </si>
  <si>
    <t>Sonstiglog</t>
  </si>
  <si>
    <t>Anzahl sonstige Beratungen</t>
  </si>
  <si>
    <t>Anzahl Kurzberatungen (ohne Personenakte)</t>
  </si>
  <si>
    <t>Anzahl Onlineberatungen (ohne Personenakte)</t>
  </si>
  <si>
    <t>Anzahl Beratungen mit Personenakte - nicht an DESTATIS gemeldet</t>
  </si>
  <si>
    <t>Anzahl Beratungen mit Personenakte - an DESTATIS gemeldet</t>
  </si>
  <si>
    <t>Aktenführung/ Meldung</t>
  </si>
  <si>
    <t>Monate</t>
  </si>
  <si>
    <t>Wartezeit zwischen Erstkontakt und erstem Termin insgesamt - Durchschnitt</t>
  </si>
  <si>
    <t>Mehrfachnennung und Mischformen möglich</t>
  </si>
  <si>
    <r>
      <rPr>
        <b/>
        <sz val="11"/>
        <color theme="1"/>
        <rFont val="Calibri"/>
        <family val="2"/>
        <scheme val="minor"/>
      </rPr>
      <t xml:space="preserve">Rechtsgrundlage der Beratung:  </t>
    </r>
    <r>
      <rPr>
        <sz val="11"/>
        <color theme="1"/>
        <rFont val="Calibri"/>
        <family val="2"/>
        <scheme val="minor"/>
      </rPr>
      <t xml:space="preserve">                  
Anzahl der Beratungen für eine beratene Person im Jahr </t>
    </r>
  </si>
  <si>
    <r>
      <rPr>
        <b/>
        <sz val="11"/>
        <color theme="1"/>
        <rFont val="Calibri"/>
        <family val="2"/>
        <scheme val="minor"/>
      </rPr>
      <t>Beratungen nach 
§ 16a SGB II</t>
    </r>
    <r>
      <rPr>
        <sz val="11"/>
        <color theme="1"/>
        <rFont val="Calibri"/>
        <family val="2"/>
        <scheme val="minor"/>
      </rPr>
      <t xml:space="preserve"> (abrechenbar mit Jobcenter)</t>
    </r>
  </si>
  <si>
    <t>Jahr</t>
  </si>
  <si>
    <t>Anzahl Beratungen nach § 5 Nds. AGInsO</t>
  </si>
  <si>
    <t>Auswertung und weitere Angaben</t>
  </si>
  <si>
    <t>Neufall</t>
  </si>
  <si>
    <t>davon Neufälle (Erstkonktakt im laufenden Jahr)</t>
  </si>
  <si>
    <r>
      <t xml:space="preserve">Neufall </t>
    </r>
    <r>
      <rPr>
        <sz val="11"/>
        <color theme="1"/>
        <rFont val="Calibri"/>
        <family val="2"/>
        <scheme val="minor"/>
      </rPr>
      <t>(Erstkontakt im laufenden Jahr)</t>
    </r>
  </si>
  <si>
    <t>VZÄ Beratungskräfte an Destatis gemeldet</t>
  </si>
  <si>
    <t>davon dauerhaft nicht im Dienst (&gt; 6 Wochen)</t>
  </si>
  <si>
    <t>1</t>
  </si>
  <si>
    <t>2</t>
  </si>
  <si>
    <t>3</t>
  </si>
  <si>
    <t>4</t>
  </si>
  <si>
    <t>5</t>
  </si>
  <si>
    <t>Anzahl Verwaltungskräfte insgesamt in der Beratungsstelle</t>
  </si>
  <si>
    <r>
      <t xml:space="preserve">VZÄ </t>
    </r>
    <r>
      <rPr>
        <u/>
        <sz val="11"/>
        <color theme="1"/>
        <rFont val="Calibri"/>
        <family val="2"/>
        <scheme val="minor"/>
      </rPr>
      <t>Schuldnerberater*innen</t>
    </r>
    <r>
      <rPr>
        <sz val="11"/>
        <color theme="1"/>
        <rFont val="Calibri"/>
        <family val="2"/>
        <scheme val="minor"/>
      </rPr>
      <t xml:space="preserve"> insgesamt in der Beratungsstelle</t>
    </r>
  </si>
  <si>
    <r>
      <t xml:space="preserve">VZÄ </t>
    </r>
    <r>
      <rPr>
        <u/>
        <sz val="11"/>
        <color theme="1"/>
        <rFont val="Calibri"/>
        <family val="2"/>
        <scheme val="minor"/>
      </rPr>
      <t>Verwaltungskräfte</t>
    </r>
    <r>
      <rPr>
        <sz val="11"/>
        <color theme="1"/>
        <rFont val="Calibri"/>
        <family val="2"/>
        <scheme val="minor"/>
      </rPr>
      <t xml:space="preserve"> insgesamt in der Beratungsstelle</t>
    </r>
  </si>
  <si>
    <t>Hinweis: Ausgewertet werden nur Neufälle (Erstkontakt im laufenden Jahr)</t>
  </si>
  <si>
    <t>Plausibilitätsprüfung Erstkontakte:</t>
  </si>
  <si>
    <t>Richtlinie über die Gewährung von Zuwendungen zur Förderung von Schuldnerberatungsstellen</t>
  </si>
  <si>
    <t>hier: Erfassung statistischer Angaben</t>
  </si>
  <si>
    <t xml:space="preserve">Das hier bereitgestellte Erfassungsformular ersetzt nicht die Teilnahme an der Überschuldungsstatistik des Statistischen Bundesamtes (DESTATIS) durch Übermittlung der entsprechenden Datensätze.
Die Datei ist im offenen Format (.xlsx) bis zum 31.03. des Folgejahres bei der Bewilligungsbehörde einzureichen.
</t>
  </si>
  <si>
    <t>Plausibilitätsprüfung Aktenführung:</t>
  </si>
  <si>
    <t>Die Arbeitsblätter sind mit einem Blattschutz (ohne Passwort) gegen versehentliche Änderungen geschützt. Um die Tabelle zu erweitern, muss dieser Blattschutz aufgehoben werden.</t>
  </si>
  <si>
    <r>
      <rPr>
        <b/>
        <sz val="11"/>
        <color theme="1"/>
        <rFont val="Calibri"/>
        <family val="2"/>
        <scheme val="minor"/>
      </rPr>
      <t>Allgemeiner Hinweis:</t>
    </r>
    <r>
      <rPr>
        <sz val="11"/>
        <color theme="1"/>
        <rFont val="Calibri"/>
        <family val="2"/>
        <scheme val="minor"/>
      </rPr>
      <t xml:space="preserve">
</t>
    </r>
    <r>
      <rPr>
        <u/>
        <sz val="11"/>
        <color theme="1"/>
        <rFont val="Calibri"/>
        <family val="2"/>
        <scheme val="minor"/>
      </rPr>
      <t xml:space="preserve">Was zählt als Beratung? 
</t>
    </r>
    <r>
      <rPr>
        <sz val="11"/>
        <color theme="1"/>
        <rFont val="Calibri"/>
        <family val="2"/>
        <scheme val="minor"/>
      </rPr>
      <t xml:space="preserve">Jemandem Informationen weitergeben, jemanden zu einer bestimmten Handlung bewegen, jemanden bei der Bearbeitung oder Entscheidungsfindung unterstützen. Neben dem persönlichen Gespräch auch z.B. eine umfangreichere E-Mail, ein längeres Telefongespräch etc.
</t>
    </r>
    <r>
      <rPr>
        <u/>
        <sz val="11"/>
        <color theme="1"/>
        <rFont val="Calibri"/>
        <family val="2"/>
        <scheme val="minor"/>
      </rPr>
      <t xml:space="preserve">Was zählt nicht als Beratung?
</t>
    </r>
    <r>
      <rPr>
        <sz val="11"/>
        <color theme="1"/>
        <rFont val="Calibri"/>
        <family val="2"/>
        <scheme val="minor"/>
      </rPr>
      <t>Eine bloße Terminvergabe, das Einreichen von Unterlagen, lediglich Sachstandsanfragen etc.</t>
    </r>
  </si>
  <si>
    <r>
      <rPr>
        <b/>
        <sz val="11"/>
        <color theme="1"/>
        <rFont val="Calibri"/>
        <family val="2"/>
        <scheme val="minor"/>
      </rPr>
      <t xml:space="preserve">Beratungen nach 
§ 5 Nds. AGInsO </t>
    </r>
    <r>
      <rPr>
        <sz val="11"/>
        <color theme="1"/>
        <rFont val="Calibri"/>
        <family val="2"/>
        <scheme val="minor"/>
      </rPr>
      <t xml:space="preserve">
(abrechenbar mit dem LS)</t>
    </r>
  </si>
  <si>
    <t>Wartezeit Erstberatung</t>
  </si>
  <si>
    <r>
      <rPr>
        <sz val="11"/>
        <color rgb="FFFF0000"/>
        <rFont val="Calibri"/>
        <family val="2"/>
        <scheme val="minor"/>
      </rPr>
      <t>bitte nicht vergessen:</t>
    </r>
    <r>
      <rPr>
        <sz val="11"/>
        <color theme="1"/>
        <rFont val="Calibri"/>
        <family val="2"/>
        <scheme val="minor"/>
      </rPr>
      <t xml:space="preserve"> Aktenzeichen der Beratungsstelle (Zuwendung)             3SL2.19/ 43181/</t>
    </r>
  </si>
  <si>
    <t>Anzahl Beratungen nach § 16a SGB II</t>
  </si>
  <si>
    <t>Berechnunghilfen für unterjährige Veränderungen</t>
  </si>
  <si>
    <t>In den hellblauen Bereichen sind Eintragungen erforderlich. Nur der in dunkelblau eingefasste Wert ist in den Erfassungsbogen zu übernehmen.</t>
  </si>
  <si>
    <t>Berechnungshilfe mit Vollzeitäquivalenten</t>
  </si>
  <si>
    <t>Januar</t>
  </si>
  <si>
    <t>Februar</t>
  </si>
  <si>
    <t>März</t>
  </si>
  <si>
    <t>April</t>
  </si>
  <si>
    <t>Mai</t>
  </si>
  <si>
    <t>Juni</t>
  </si>
  <si>
    <t>Juli</t>
  </si>
  <si>
    <t>August</t>
  </si>
  <si>
    <t>September</t>
  </si>
  <si>
    <t>Oktober</t>
  </si>
  <si>
    <t>November</t>
  </si>
  <si>
    <t>Dezember</t>
  </si>
  <si>
    <r>
      <rPr>
        <b/>
        <sz val="11"/>
        <color theme="1"/>
        <rFont val="Calibri"/>
        <family val="2"/>
      </rPr>
      <t>Ø Jahr</t>
    </r>
    <r>
      <rPr>
        <b/>
        <sz val="11"/>
        <color theme="1"/>
        <rFont val="Calibri"/>
        <family val="2"/>
        <scheme val="minor"/>
      </rPr>
      <t xml:space="preserve"> 
= VZÄ</t>
    </r>
  </si>
  <si>
    <t>Person 1</t>
  </si>
  <si>
    <t>Person 2</t>
  </si>
  <si>
    <t>Person 3</t>
  </si>
  <si>
    <t>Person 4</t>
  </si>
  <si>
    <t>Person 5</t>
  </si>
  <si>
    <t>Summe</t>
  </si>
  <si>
    <t xml:space="preserve">Was bedeutet Vollzeitäquivalent? </t>
  </si>
  <si>
    <t>Das Vollzeitäquivalent (VZÄ) beschreibt die Mitarbeiterkapazität, wobei ein VZÄ von 1,0 der Arbeitszeit einer Vollzeitkraft entspricht. Entsprechend wäre das VZÄ für eine Teilzeitkraft, die eine "halbe Stelle" arbeitet, 0,5. Es handelt sich also beim VZÄ nicht um die Anzahl der Mitarbeiter in einem Unternehmen.</t>
  </si>
  <si>
    <t>Berechnungshilfe mit Stundenangaben</t>
  </si>
  <si>
    <t>Vollzeit laut ihrem Tarif</t>
  </si>
  <si>
    <t xml:space="preserve">Ø Jahr </t>
  </si>
  <si>
    <t>= VZÄ</t>
  </si>
  <si>
    <t>Im Erfassungsbogen wird ausschließlich mit VZÄ gearbeitet. Bitte geben Sie dort keine Arbeitsstundenwerte an.</t>
  </si>
  <si>
    <t>Tipp: Für eine neue Berechnung den hellblauen Bereich markieren &gt; Rechtsklick &gt; Inhalte löschen</t>
  </si>
  <si>
    <t>Version 1 - 3SL2.19 - 06/2025</t>
  </si>
  <si>
    <t>Erfassungsbogen für Beratungsfälle</t>
  </si>
  <si>
    <t>Anzahl Schuldnerberater*innen insgesamt in der Beratungsstelle</t>
  </si>
  <si>
    <t>Personen</t>
  </si>
  <si>
    <t>VZÄ</t>
  </si>
  <si>
    <t>nicht im Dienst = z.B. dauerhaft erkrankt, in Elternzeit etc. (länger als 6 Wochen)</t>
  </si>
  <si>
    <t>Hier sind manuelle Eintragungen vorzunehmen!</t>
  </si>
  <si>
    <t>Angaben zu Personalkapazitäten</t>
  </si>
  <si>
    <t>Nutzen Sie gerne die Berechnungshilfe!</t>
  </si>
  <si>
    <t>Beratene Person</t>
  </si>
  <si>
    <t>Erstkontakt: Hier zählt auch eine bloße Terminvergabe etc.
Erster vergebener Beratungstermin: zählt auch bei Nichterscheinen des Klienten.
Nur Neufälle werden gezählt.</t>
  </si>
  <si>
    <t>Prüfung Mehrfachnennungen</t>
  </si>
  <si>
    <r>
      <rPr>
        <b/>
        <sz val="11"/>
        <color theme="1"/>
        <rFont val="Calibri"/>
        <family val="2"/>
        <scheme val="minor"/>
      </rPr>
      <t>Hinweis zur Jährlichkeit:</t>
    </r>
    <r>
      <rPr>
        <sz val="11"/>
        <color theme="1"/>
        <rFont val="Calibri"/>
        <family val="2"/>
        <scheme val="minor"/>
      </rPr>
      <t xml:space="preserve">
Eingetragen wird nur eine Person pro Zeile, jede Person wird nur einmal pro Jahr erfasst. Die Anzahl der Beratungen/ die Aktenführung/ Beratungszeiten werden im laufenden Jahr in der gleichen Zeile weiter fortgeschrieben. Im folgenden Jahr wird die Person ggf. neu erfasst.
Beratungen werden auf diese Weise vollständig und jahresweise gezählt, auch wenn der Erstkontakt ggf. schon länger zurückliegt. Bei den Wartezeiten werden hingegen über entsprechende Formeln nur die Fälle des aktuellen Berichtsjahres ("Neufälle") in die Auswertung einbezogen.</t>
    </r>
  </si>
  <si>
    <t>Fälle mit ausschließlicher "sonstiger" Schuldnerberatung</t>
  </si>
  <si>
    <t>Mischfälle Schuldnerberatung, ohne Beratung nach AGInsO</t>
  </si>
  <si>
    <t>Mischfälle mit Beratung nach Nds. AGInsO</t>
  </si>
  <si>
    <t>weitere Aufschlüsselung (nur Neufälle):</t>
  </si>
  <si>
    <t>Neufalllog</t>
  </si>
  <si>
    <t>Fälle mit ausschließlich Beratung nach AGInsO</t>
  </si>
  <si>
    <t>Entweder-oder Kategorie: hier ist nur ein Kreuz je Zeile zu setzen!
Mögliche Konstellationen in Spalte O:
- keine Erfassung im EDV-System (Cawin o.ä.), sondern anderweitig
- Keine Übermittlung, weil Datensatz unvollständig
- keine Übermittlung, weil klientenseitig nicht zugestimmt</t>
  </si>
  <si>
    <t>09018-25</t>
  </si>
  <si>
    <t>25.05.25 Frau Muster-01</t>
  </si>
  <si>
    <t>Einzutragen sind die Mandanten- oder Personenaktennummer oder sonstige Kennung, sofern kein Name bekannt ist (z.B. Datum, Bearbeiter und laufende Nummerierung für den Tag).
 Eingetragen wird nur eine beratene Person pro Zeile.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</si>
</sst>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4"/>
      <color theme="1"/>
      <name val="Calibri"/>
      <family val="2"/>
      <scheme val="minor"/>
    </font>
    <font>
      <sz val="9"/>
      <color indexed="81"/>
      <name val="Segoe UI"/>
      <family val="2"/>
    </font>
    <font>
      <b/>
      <sz val="18"/>
      <color theme="3"/>
      <name val="Calibri Light"/>
      <family val="2"/>
      <scheme val="major"/>
    </font>
    <font>
      <u/>
      <sz val="11"/>
      <color theme="1"/>
      <name val="Calibri"/>
      <family val="2"/>
      <scheme val="minor"/>
    </font>
    <font>
      <sz val="8"/>
      <name val="Calibri"/>
      <family val="2"/>
      <scheme val="minor"/>
    </font>
    <font>
      <i/>
      <sz val="11"/>
      <color theme="1"/>
      <name val="Calibri"/>
      <family val="2"/>
      <scheme val="minor"/>
    </font>
    <font>
      <sz val="18"/>
      <color theme="1"/>
      <name val="Calibri"/>
      <family val="2"/>
      <scheme val="minor"/>
    </font>
    <font>
      <i/>
      <sz val="11"/>
      <color rgb="FFFF0000"/>
      <name val="Calibri"/>
      <family val="2"/>
      <scheme val="minor"/>
    </font>
    <font>
      <b/>
      <sz val="12"/>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4"/>
      <color theme="1"/>
      <name val="Calibri"/>
      <family val="2"/>
      <scheme val="minor"/>
    </font>
    <font>
      <b/>
      <sz val="11"/>
      <color theme="1"/>
      <name val="Calibri"/>
      <family val="2"/>
    </font>
    <font>
      <b/>
      <i/>
      <sz val="11"/>
      <color theme="1"/>
      <name val="Calibri"/>
      <family val="2"/>
      <scheme val="minor"/>
    </font>
  </fonts>
  <fills count="20">
    <fill>
      <patternFill patternType="none"/>
    </fill>
    <fill>
      <patternFill patternType="gray125"/>
    </fill>
    <fill>
      <patternFill patternType="solid">
        <fgColor theme="5" tint="0.79998168889431442"/>
        <bgColor indexed="65"/>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7C80"/>
        <bgColor indexed="64"/>
      </patternFill>
    </fill>
    <fill>
      <patternFill patternType="solid">
        <fgColor rgb="FFFFB3B5"/>
        <bgColor indexed="64"/>
      </patternFill>
    </fill>
    <fill>
      <patternFill patternType="solid">
        <fgColor theme="0" tint="-0.14999847407452621"/>
        <bgColor indexed="64"/>
      </patternFill>
    </fill>
    <fill>
      <patternFill patternType="solid">
        <fgColor theme="4"/>
      </patternFill>
    </fill>
    <fill>
      <patternFill patternType="solid">
        <fgColor theme="5" tint="0.39997558519241921"/>
        <bgColor indexed="65"/>
      </patternFill>
    </fill>
    <fill>
      <patternFill patternType="solid">
        <fgColor theme="8" tint="0.79998168889431442"/>
        <bgColor indexed="65"/>
      </patternFill>
    </fill>
    <fill>
      <patternFill patternType="solid">
        <fgColor theme="8" tint="0.59999389629810485"/>
        <bgColor indexed="65"/>
      </patternFill>
    </fill>
  </fills>
  <borders count="4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3" fillId="0" borderId="0" applyNumberFormat="0" applyFill="0" applyBorder="0" applyAlignment="0" applyProtection="0"/>
    <xf numFmtId="0" fontId="2" fillId="2" borderId="0" applyNumberFormat="0" applyBorder="0" applyAlignment="0" applyProtection="0"/>
    <xf numFmtId="0" fontId="1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cellStyleXfs>
  <cellXfs count="192">
    <xf numFmtId="0" fontId="0" fillId="0" borderId="0" xfId="0"/>
    <xf numFmtId="0" fontId="0" fillId="0" borderId="10" xfId="0" applyBorder="1"/>
    <xf numFmtId="0" fontId="0" fillId="0" borderId="0" xfId="0" applyAlignment="1">
      <alignment horizontal="left" vertical="top"/>
    </xf>
    <xf numFmtId="0" fontId="0" fillId="0" borderId="7" xfId="0" applyBorder="1" applyAlignment="1">
      <alignment horizontal="right" vertical="top"/>
    </xf>
    <xf numFmtId="49" fontId="0" fillId="0" borderId="0" xfId="0" applyNumberFormat="1" applyAlignment="1">
      <alignment horizontal="left" vertical="top"/>
    </xf>
    <xf numFmtId="2" fontId="0" fillId="0" borderId="0" xfId="0" applyNumberFormat="1"/>
    <xf numFmtId="0" fontId="6" fillId="0" borderId="0" xfId="1" applyFont="1"/>
    <xf numFmtId="3" fontId="0" fillId="0" borderId="3" xfId="0" applyNumberFormat="1" applyBorder="1" applyProtection="1">
      <protection locked="0"/>
    </xf>
    <xf numFmtId="164" fontId="0" fillId="0" borderId="3" xfId="0" applyNumberFormat="1" applyBorder="1" applyProtection="1">
      <protection locked="0"/>
    </xf>
    <xf numFmtId="3" fontId="0" fillId="0" borderId="2" xfId="0" applyNumberFormat="1" applyBorder="1" applyProtection="1">
      <protection locked="0"/>
    </xf>
    <xf numFmtId="164" fontId="0" fillId="0" borderId="2" xfId="0" applyNumberFormat="1" applyBorder="1" applyProtection="1">
      <protection locked="0"/>
    </xf>
    <xf numFmtId="0" fontId="0" fillId="0" borderId="0" xfId="0" applyProtection="1">
      <protection locked="0"/>
    </xf>
    <xf numFmtId="164" fontId="0" fillId="0" borderId="0" xfId="0" applyNumberFormat="1" applyProtection="1">
      <protection locked="0"/>
    </xf>
    <xf numFmtId="0" fontId="0" fillId="0" borderId="0" xfId="0" applyProtection="1"/>
    <xf numFmtId="164" fontId="0" fillId="0" borderId="0" xfId="0" applyNumberFormat="1" applyProtection="1"/>
    <xf numFmtId="0" fontId="0" fillId="0" borderId="6" xfId="0" applyBorder="1" applyProtection="1"/>
    <xf numFmtId="3" fontId="0" fillId="0" borderId="3" xfId="0" applyNumberFormat="1" applyBorder="1" applyProtection="1"/>
    <xf numFmtId="164" fontId="0" fillId="0" borderId="3" xfId="0" applyNumberFormat="1" applyBorder="1" applyProtection="1"/>
    <xf numFmtId="2" fontId="0" fillId="0" borderId="3" xfId="0" applyNumberFormat="1" applyBorder="1" applyProtection="1"/>
    <xf numFmtId="0" fontId="0" fillId="0" borderId="6" xfId="0" applyBorder="1" applyAlignment="1" applyProtection="1">
      <alignment horizontal="center"/>
    </xf>
    <xf numFmtId="0" fontId="0" fillId="0" borderId="7" xfId="0" applyBorder="1" applyAlignment="1" applyProtection="1">
      <alignment horizontal="center"/>
    </xf>
    <xf numFmtId="2" fontId="0" fillId="0" borderId="1" xfId="0" applyNumberFormat="1" applyBorder="1" applyProtection="1"/>
    <xf numFmtId="49" fontId="0" fillId="0" borderId="0" xfId="0" applyNumberFormat="1" applyBorder="1" applyAlignment="1">
      <alignment horizontal="left" vertical="top"/>
    </xf>
    <xf numFmtId="0" fontId="9" fillId="0" borderId="0" xfId="0" applyFont="1" applyAlignment="1">
      <alignment horizontal="left" vertical="top"/>
    </xf>
    <xf numFmtId="0" fontId="1" fillId="3" borderId="18" xfId="2" applyFont="1" applyFill="1" applyBorder="1" applyAlignment="1" applyProtection="1">
      <alignment horizontal="center" vertical="top" wrapText="1"/>
    </xf>
    <xf numFmtId="0" fontId="1" fillId="3" borderId="18" xfId="2" applyFont="1" applyFill="1" applyBorder="1" applyAlignment="1" applyProtection="1">
      <alignment horizontal="left" vertical="top" wrapText="1"/>
    </xf>
    <xf numFmtId="0" fontId="0" fillId="4" borderId="12" xfId="0" applyFill="1" applyBorder="1" applyAlignment="1" applyProtection="1">
      <alignment horizontal="center" vertical="center" wrapText="1"/>
      <protection locked="0"/>
    </xf>
    <xf numFmtId="0" fontId="0" fillId="6" borderId="18" xfId="0" applyFill="1" applyBorder="1" applyProtection="1">
      <protection locked="0"/>
    </xf>
    <xf numFmtId="0" fontId="0" fillId="2" borderId="18" xfId="2" applyFont="1" applyBorder="1" applyAlignment="1" applyProtection="1">
      <alignment horizontal="left" vertical="top" wrapText="1"/>
    </xf>
    <xf numFmtId="0" fontId="1" fillId="2" borderId="18" xfId="2" applyFont="1" applyBorder="1" applyAlignment="1" applyProtection="1">
      <alignment horizontal="left" vertical="top" wrapText="1"/>
    </xf>
    <xf numFmtId="0" fontId="2" fillId="6" borderId="18" xfId="2" applyFill="1" applyBorder="1" applyAlignment="1" applyProtection="1">
      <alignment horizontal="center" vertical="top" wrapText="1"/>
    </xf>
    <xf numFmtId="0" fontId="0" fillId="8" borderId="18" xfId="2" applyFont="1" applyFill="1" applyBorder="1" applyAlignment="1" applyProtection="1">
      <alignment horizontal="left" vertical="top" wrapText="1"/>
    </xf>
    <xf numFmtId="164" fontId="2" fillId="10" borderId="18" xfId="2" applyNumberFormat="1" applyFill="1" applyBorder="1" applyAlignment="1" applyProtection="1">
      <alignment horizontal="left" vertical="top" wrapText="1"/>
    </xf>
    <xf numFmtId="0" fontId="2" fillId="10" borderId="18" xfId="2" applyFill="1" applyBorder="1" applyAlignment="1" applyProtection="1">
      <alignment horizontal="left" vertical="top" wrapText="1"/>
    </xf>
    <xf numFmtId="0" fontId="0" fillId="0" borderId="17" xfId="0" applyBorder="1" applyProtection="1"/>
    <xf numFmtId="0" fontId="0" fillId="0" borderId="17" xfId="0" applyBorder="1" applyProtection="1">
      <protection locked="0"/>
    </xf>
    <xf numFmtId="0" fontId="0" fillId="0" borderId="11" xfId="0" applyBorder="1" applyProtection="1">
      <protection locked="0"/>
    </xf>
    <xf numFmtId="3" fontId="0" fillId="0" borderId="22" xfId="0" applyNumberFormat="1" applyBorder="1" applyProtection="1"/>
    <xf numFmtId="3" fontId="0" fillId="0" borderId="23" xfId="0" applyNumberFormat="1" applyBorder="1" applyProtection="1">
      <protection locked="0"/>
    </xf>
    <xf numFmtId="3" fontId="0" fillId="0" borderId="24" xfId="0" applyNumberFormat="1" applyBorder="1" applyProtection="1">
      <protection locked="0"/>
    </xf>
    <xf numFmtId="3" fontId="0" fillId="0" borderId="8" xfId="0" applyNumberFormat="1" applyBorder="1" applyProtection="1"/>
    <xf numFmtId="3" fontId="0" fillId="0" borderId="8" xfId="0" applyNumberFormat="1" applyBorder="1" applyProtection="1">
      <protection locked="0"/>
    </xf>
    <xf numFmtId="3" fontId="0" fillId="0" borderId="9" xfId="0" applyNumberFormat="1" applyBorder="1" applyProtection="1">
      <protection locked="0"/>
    </xf>
    <xf numFmtId="3" fontId="0" fillId="0" borderId="25" xfId="0" applyNumberFormat="1" applyBorder="1" applyProtection="1"/>
    <xf numFmtId="3" fontId="0" fillId="0" borderId="26" xfId="0" applyNumberFormat="1" applyBorder="1" applyProtection="1">
      <protection locked="0"/>
    </xf>
    <xf numFmtId="3" fontId="0" fillId="0" borderId="27" xfId="0" applyNumberFormat="1" applyBorder="1" applyProtection="1">
      <protection locked="0"/>
    </xf>
    <xf numFmtId="164" fontId="0" fillId="0" borderId="22" xfId="0" applyNumberFormat="1" applyBorder="1" applyProtection="1"/>
    <xf numFmtId="0" fontId="0" fillId="0" borderId="16" xfId="0" applyBorder="1" applyAlignment="1" applyProtection="1">
      <alignment horizontal="center"/>
    </xf>
    <xf numFmtId="0" fontId="4" fillId="11" borderId="11" xfId="0" applyFont="1" applyFill="1" applyBorder="1"/>
    <xf numFmtId="1" fontId="0" fillId="0" borderId="23" xfId="0" applyNumberFormat="1" applyBorder="1" applyProtection="1">
      <protection locked="0"/>
    </xf>
    <xf numFmtId="1" fontId="0" fillId="0" borderId="3" xfId="0" applyNumberFormat="1" applyBorder="1" applyProtection="1">
      <protection locked="0"/>
    </xf>
    <xf numFmtId="1" fontId="0" fillId="0" borderId="24" xfId="0" applyNumberFormat="1" applyBorder="1" applyProtection="1">
      <protection locked="0"/>
    </xf>
    <xf numFmtId="1" fontId="0" fillId="0" borderId="2" xfId="0" applyNumberFormat="1" applyBorder="1" applyProtection="1">
      <protection locked="0"/>
    </xf>
    <xf numFmtId="0" fontId="4" fillId="12" borderId="11" xfId="0" applyFont="1" applyFill="1" applyBorder="1"/>
    <xf numFmtId="3" fontId="0" fillId="0" borderId="6" xfId="0" applyNumberFormat="1" applyBorder="1" applyProtection="1"/>
    <xf numFmtId="0" fontId="2" fillId="5" borderId="14" xfId="2" applyFill="1" applyBorder="1" applyAlignment="1" applyProtection="1">
      <alignment horizontal="center" vertical="top" wrapText="1"/>
    </xf>
    <xf numFmtId="3" fontId="0" fillId="0" borderId="17" xfId="0" applyNumberFormat="1" applyBorder="1" applyProtection="1"/>
    <xf numFmtId="0" fontId="0" fillId="0" borderId="0" xfId="0" applyBorder="1" applyAlignment="1" applyProtection="1">
      <alignment horizontal="left" vertical="top" wrapText="1"/>
      <protection locked="0"/>
    </xf>
    <xf numFmtId="3" fontId="0" fillId="0" borderId="0" xfId="0" applyNumberFormat="1"/>
    <xf numFmtId="0" fontId="1" fillId="0" borderId="0" xfId="0" applyFont="1" applyAlignment="1">
      <alignment horizontal="left" vertical="top"/>
    </xf>
    <xf numFmtId="3" fontId="1" fillId="0" borderId="0" xfId="0" applyNumberFormat="1" applyFont="1" applyBorder="1" applyAlignment="1">
      <alignment horizontal="right" vertical="top"/>
    </xf>
    <xf numFmtId="0" fontId="1" fillId="0" borderId="0" xfId="0" applyFont="1" applyBorder="1" applyAlignment="1">
      <alignment horizontal="right" vertical="top"/>
    </xf>
    <xf numFmtId="0" fontId="0" fillId="0" borderId="0" xfId="0" applyAlignment="1">
      <alignment horizontal="left" vertical="top" indent="1"/>
    </xf>
    <xf numFmtId="0" fontId="4" fillId="7" borderId="11" xfId="0" applyFont="1" applyFill="1" applyBorder="1"/>
    <xf numFmtId="0" fontId="4" fillId="9" borderId="11" xfId="0" applyFont="1" applyFill="1" applyBorder="1"/>
    <xf numFmtId="0" fontId="0" fillId="0" borderId="2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0" xfId="0" applyFont="1" applyBorder="1" applyAlignment="1">
      <alignment horizontal="right" vertical="top"/>
    </xf>
    <xf numFmtId="0" fontId="4" fillId="13" borderId="11" xfId="0" applyFont="1" applyFill="1" applyBorder="1"/>
    <xf numFmtId="0" fontId="12" fillId="0" borderId="0" xfId="0" applyFont="1" applyAlignment="1">
      <alignment horizontal="center" vertical="center"/>
    </xf>
    <xf numFmtId="0" fontId="0" fillId="0" borderId="0" xfId="0"/>
    <xf numFmtId="0" fontId="0" fillId="0" borderId="0" xfId="0" applyAlignment="1">
      <alignment horizontal="left" vertical="top"/>
    </xf>
    <xf numFmtId="0" fontId="0" fillId="0" borderId="0" xfId="0" applyAlignment="1">
      <alignment horizontal="left" indent="1"/>
    </xf>
    <xf numFmtId="0" fontId="0" fillId="0" borderId="0" xfId="0" applyFill="1"/>
    <xf numFmtId="49" fontId="0" fillId="15" borderId="0" xfId="0" applyNumberFormat="1" applyFill="1" applyAlignment="1">
      <alignment horizontal="left" vertical="top"/>
    </xf>
    <xf numFmtId="0" fontId="0" fillId="15" borderId="0" xfId="0" applyFill="1" applyAlignment="1">
      <alignment horizontal="left" vertical="top"/>
    </xf>
    <xf numFmtId="2" fontId="0" fillId="15" borderId="0" xfId="0" applyNumberFormat="1" applyFill="1"/>
    <xf numFmtId="14" fontId="0" fillId="0" borderId="0" xfId="0" applyNumberFormat="1" applyProtection="1"/>
    <xf numFmtId="14" fontId="0" fillId="0" borderId="23" xfId="0" applyNumberFormat="1" applyBorder="1" applyProtection="1">
      <protection locked="0"/>
    </xf>
    <xf numFmtId="14" fontId="0" fillId="0" borderId="24" xfId="0" applyNumberFormat="1" applyBorder="1" applyProtection="1">
      <protection locked="0"/>
    </xf>
    <xf numFmtId="0" fontId="4" fillId="0" borderId="0" xfId="0" applyFont="1"/>
    <xf numFmtId="0" fontId="0" fillId="0" borderId="20"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xf numFmtId="0" fontId="4" fillId="0" borderId="19" xfId="0" applyFont="1" applyBorder="1"/>
    <xf numFmtId="0" fontId="0" fillId="0" borderId="5" xfId="0" applyBorder="1"/>
    <xf numFmtId="0" fontId="0" fillId="0" borderId="4" xfId="0" applyBorder="1"/>
    <xf numFmtId="0" fontId="0" fillId="0" borderId="21" xfId="0" applyBorder="1"/>
    <xf numFmtId="0" fontId="0" fillId="0" borderId="20" xfId="0" applyBorder="1"/>
    <xf numFmtId="0" fontId="4" fillId="0" borderId="20" xfId="0" applyFont="1" applyBorder="1"/>
    <xf numFmtId="0" fontId="9" fillId="0" borderId="0" xfId="0" applyFont="1" applyAlignment="1">
      <alignment vertical="top"/>
    </xf>
    <xf numFmtId="0" fontId="11" fillId="0" borderId="0" xfId="0" applyFont="1" applyAlignment="1">
      <alignment vertical="top" wrapText="1"/>
    </xf>
    <xf numFmtId="0" fontId="0" fillId="0" borderId="36" xfId="0" applyBorder="1" applyAlignment="1" applyProtection="1">
      <alignment horizontal="center" vertical="top"/>
      <protection locked="0"/>
    </xf>
    <xf numFmtId="0" fontId="0" fillId="0" borderId="7" xfId="0" applyNumberFormat="1" applyBorder="1" applyAlignment="1" applyProtection="1">
      <alignment horizontal="center"/>
    </xf>
    <xf numFmtId="0" fontId="0" fillId="0" borderId="2" xfId="0" applyBorder="1" applyProtection="1">
      <protection locked="0"/>
    </xf>
    <xf numFmtId="3" fontId="0" fillId="0" borderId="36" xfId="0" applyNumberFormat="1" applyBorder="1" applyProtection="1">
      <protection locked="0"/>
    </xf>
    <xf numFmtId="0" fontId="12" fillId="3" borderId="2" xfId="0" applyFont="1" applyFill="1" applyBorder="1" applyAlignment="1">
      <alignment horizontal="center" vertical="center"/>
    </xf>
    <xf numFmtId="0" fontId="0" fillId="3" borderId="2" xfId="0" applyFill="1" applyBorder="1"/>
    <xf numFmtId="0" fontId="9" fillId="0" borderId="0" xfId="0" applyFont="1"/>
    <xf numFmtId="0" fontId="16" fillId="0" borderId="0" xfId="0" applyFont="1"/>
    <xf numFmtId="0" fontId="1" fillId="17" borderId="0" xfId="4" applyFont="1" applyAlignment="1">
      <alignment horizontal="center"/>
    </xf>
    <xf numFmtId="0" fontId="1" fillId="17" borderId="0" xfId="4" applyFont="1"/>
    <xf numFmtId="0" fontId="0" fillId="0" borderId="0" xfId="0" applyAlignment="1">
      <alignment wrapText="1"/>
    </xf>
    <xf numFmtId="0" fontId="1" fillId="2" borderId="29" xfId="2" applyFont="1" applyBorder="1" applyAlignment="1">
      <alignment wrapText="1"/>
    </xf>
    <xf numFmtId="0" fontId="1" fillId="2" borderId="30" xfId="2" applyFont="1" applyBorder="1" applyAlignment="1">
      <alignment horizontal="center" vertical="center" wrapText="1"/>
    </xf>
    <xf numFmtId="0" fontId="1" fillId="2" borderId="31" xfId="2" applyFont="1" applyBorder="1" applyAlignment="1">
      <alignment horizontal="center" wrapText="1"/>
    </xf>
    <xf numFmtId="0" fontId="1" fillId="2" borderId="15" xfId="2" applyFont="1" applyBorder="1"/>
    <xf numFmtId="2" fontId="2" fillId="18" borderId="2" xfId="5" applyNumberFormat="1" applyBorder="1" applyProtection="1">
      <protection locked="0"/>
    </xf>
    <xf numFmtId="0" fontId="2" fillId="2" borderId="16" xfId="2" applyBorder="1"/>
    <xf numFmtId="0" fontId="2" fillId="2" borderId="0" xfId="2" applyBorder="1"/>
    <xf numFmtId="0" fontId="1" fillId="2" borderId="8" xfId="2" applyFont="1" applyBorder="1"/>
    <xf numFmtId="0" fontId="2" fillId="2" borderId="17" xfId="2" applyBorder="1"/>
    <xf numFmtId="0" fontId="13" fillId="16" borderId="18" xfId="3" applyFont="1" applyBorder="1"/>
    <xf numFmtId="0" fontId="18" fillId="0" borderId="0" xfId="0" applyFont="1"/>
    <xf numFmtId="0" fontId="2" fillId="2" borderId="9" xfId="2" applyBorder="1"/>
    <xf numFmtId="0" fontId="2" fillId="2" borderId="11" xfId="2" applyBorder="1"/>
    <xf numFmtId="2" fontId="2" fillId="19" borderId="2" xfId="6" applyNumberFormat="1" applyBorder="1" applyProtection="1">
      <protection locked="0"/>
    </xf>
    <xf numFmtId="0" fontId="1" fillId="2" borderId="0" xfId="2" applyFont="1" applyBorder="1" applyAlignment="1">
      <alignment horizontal="center" vertical="center" wrapText="1"/>
    </xf>
    <xf numFmtId="0" fontId="1" fillId="2" borderId="31" xfId="2" quotePrefix="1" applyFont="1" applyBorder="1" applyAlignment="1">
      <alignment horizontal="center" wrapText="1"/>
    </xf>
    <xf numFmtId="0" fontId="0" fillId="0" borderId="0" xfId="0" applyBorder="1" applyAlignment="1" applyProtection="1">
      <alignment horizontal="right" vertical="top"/>
      <protection locked="0"/>
    </xf>
    <xf numFmtId="0" fontId="0" fillId="0" borderId="0" xfId="0" applyAlignment="1">
      <alignment vertical="top" wrapText="1"/>
    </xf>
    <xf numFmtId="0" fontId="0" fillId="0" borderId="0" xfId="0" applyFill="1" applyBorder="1"/>
    <xf numFmtId="0" fontId="9" fillId="0" borderId="0" xfId="0" applyFont="1" applyAlignment="1">
      <alignment vertical="top" wrapText="1"/>
    </xf>
    <xf numFmtId="1" fontId="0" fillId="0" borderId="6" xfId="0" applyNumberFormat="1" applyBorder="1" applyProtection="1"/>
    <xf numFmtId="1" fontId="0" fillId="0" borderId="7" xfId="0" applyNumberFormat="1" applyBorder="1" applyProtection="1"/>
    <xf numFmtId="1" fontId="0" fillId="0" borderId="8" xfId="0" applyNumberFormat="1" applyBorder="1" applyProtection="1"/>
    <xf numFmtId="1" fontId="0" fillId="0" borderId="9" xfId="0" applyNumberFormat="1" applyBorder="1" applyProtection="1"/>
    <xf numFmtId="3" fontId="0" fillId="0" borderId="11" xfId="0" applyNumberFormat="1" applyBorder="1" applyProtection="1"/>
    <xf numFmtId="0" fontId="0" fillId="0" borderId="15" xfId="0" applyBorder="1" applyProtection="1"/>
    <xf numFmtId="0" fontId="0" fillId="0" borderId="37" xfId="0" applyBorder="1" applyAlignment="1" applyProtection="1">
      <alignment horizontal="center" vertical="top"/>
    </xf>
    <xf numFmtId="3" fontId="0" fillId="0" borderId="28" xfId="0" applyNumberFormat="1" applyBorder="1" applyProtection="1"/>
    <xf numFmtId="0" fontId="0" fillId="0" borderId="1" xfId="0" applyNumberFormat="1" applyBorder="1" applyProtection="1"/>
    <xf numFmtId="3" fontId="0" fillId="0" borderId="1" xfId="0" applyNumberFormat="1" applyBorder="1" applyProtection="1"/>
    <xf numFmtId="0" fontId="0" fillId="0" borderId="28" xfId="0" applyBorder="1" applyProtection="1"/>
    <xf numFmtId="0" fontId="0" fillId="0" borderId="1" xfId="0" applyBorder="1" applyProtection="1"/>
    <xf numFmtId="0" fontId="0" fillId="0" borderId="11" xfId="0" applyBorder="1" applyAlignment="1" applyProtection="1">
      <alignment horizontal="center" vertical="top"/>
    </xf>
    <xf numFmtId="0" fontId="0" fillId="0" borderId="7" xfId="0" applyBorder="1" applyAlignment="1" applyProtection="1">
      <alignment horizontal="left" vertical="top"/>
    </xf>
    <xf numFmtId="0" fontId="0" fillId="0" borderId="0" xfId="0" applyBorder="1" applyAlignment="1" applyProtection="1">
      <alignment horizontal="left" vertical="top" wrapText="1"/>
    </xf>
    <xf numFmtId="0" fontId="0" fillId="0" borderId="0" xfId="0" applyFont="1" applyAlignment="1" applyProtection="1">
      <alignment vertical="top"/>
    </xf>
    <xf numFmtId="0" fontId="0" fillId="0" borderId="0" xfId="0" applyFont="1" applyProtection="1"/>
    <xf numFmtId="0" fontId="14" fillId="0" borderId="0" xfId="0" applyFont="1" applyAlignment="1" applyProtection="1">
      <alignment vertical="top" wrapText="1"/>
    </xf>
    <xf numFmtId="0" fontId="10" fillId="4" borderId="13" xfId="0" applyFont="1" applyFill="1" applyBorder="1" applyAlignment="1" applyProtection="1">
      <alignment horizontal="center" vertical="center" wrapText="1"/>
      <protection locked="0"/>
    </xf>
    <xf numFmtId="0" fontId="0" fillId="0" borderId="11" xfId="0" applyBorder="1" applyAlignment="1" applyProtection="1">
      <alignment horizontal="left" vertical="top" wrapText="1"/>
    </xf>
    <xf numFmtId="0" fontId="14" fillId="0" borderId="0" xfId="0" applyFont="1" applyAlignment="1" applyProtection="1">
      <alignment horizontal="left" vertical="top" wrapText="1"/>
    </xf>
    <xf numFmtId="0" fontId="2" fillId="4" borderId="0" xfId="2" applyFill="1" applyBorder="1" applyAlignment="1" applyProtection="1">
      <alignment horizontal="left" vertical="top" wrapText="1"/>
    </xf>
    <xf numFmtId="0" fontId="0" fillId="0" borderId="17"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27" xfId="0" applyBorder="1" applyAlignment="1">
      <alignment horizontal="left" vertical="top" wrapText="1"/>
    </xf>
    <xf numFmtId="0" fontId="0" fillId="0" borderId="1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6" fillId="0" borderId="0" xfId="1" applyFont="1" applyAlignment="1" applyProtection="1">
      <alignment horizontal="left"/>
    </xf>
    <xf numFmtId="0" fontId="10" fillId="4" borderId="13"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0" fillId="0" borderId="9"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7" xfId="0" applyBorder="1" applyAlignment="1" applyProtection="1">
      <alignment horizontal="left" vertical="top" wrapText="1"/>
    </xf>
    <xf numFmtId="0" fontId="14" fillId="0" borderId="0" xfId="0" applyFont="1" applyAlignment="1" applyProtection="1">
      <alignment horizontal="left" vertical="top" wrapText="1"/>
    </xf>
    <xf numFmtId="0" fontId="2" fillId="7" borderId="0" xfId="2" applyFill="1" applyBorder="1" applyAlignment="1" applyProtection="1">
      <alignment horizontal="left" vertical="top" wrapText="1"/>
    </xf>
    <xf numFmtId="0" fontId="2" fillId="9" borderId="0" xfId="2" applyFill="1" applyBorder="1" applyAlignment="1" applyProtection="1">
      <alignment horizontal="left" vertical="top" wrapText="1"/>
    </xf>
    <xf numFmtId="0" fontId="0" fillId="4" borderId="0" xfId="2" applyFont="1" applyFill="1" applyBorder="1" applyAlignment="1" applyProtection="1">
      <alignment horizontal="left" vertical="top" wrapText="1"/>
    </xf>
    <xf numFmtId="0" fontId="2" fillId="4" borderId="0" xfId="2" applyFill="1" applyBorder="1" applyAlignment="1" applyProtection="1">
      <alignment horizontal="left" vertical="top" wrapText="1"/>
    </xf>
    <xf numFmtId="0" fontId="0" fillId="7" borderId="12" xfId="2" applyFont="1" applyFill="1" applyBorder="1" applyAlignment="1" applyProtection="1">
      <alignment horizontal="center" vertical="top" wrapText="1"/>
    </xf>
    <xf numFmtId="0" fontId="2" fillId="7" borderId="13" xfId="2" applyFill="1" applyBorder="1" applyAlignment="1" applyProtection="1">
      <alignment horizontal="center" vertical="top" wrapText="1"/>
    </xf>
    <xf numFmtId="0" fontId="2" fillId="7" borderId="14" xfId="2" applyFill="1" applyBorder="1" applyAlignment="1" applyProtection="1">
      <alignment horizontal="center" vertical="top" wrapText="1"/>
    </xf>
    <xf numFmtId="0" fontId="0" fillId="9" borderId="12" xfId="2" applyFont="1" applyFill="1" applyBorder="1" applyAlignment="1" applyProtection="1">
      <alignment horizontal="center" vertical="top" wrapText="1"/>
    </xf>
    <xf numFmtId="0" fontId="2" fillId="9" borderId="13" xfId="2" applyFill="1" applyBorder="1" applyAlignment="1" applyProtection="1">
      <alignment horizontal="center" vertical="top" wrapText="1"/>
    </xf>
    <xf numFmtId="0" fontId="0" fillId="0" borderId="9" xfId="0" applyBorder="1" applyAlignment="1" applyProtection="1">
      <alignment horizontal="center" vertical="top"/>
    </xf>
    <xf numFmtId="0" fontId="0" fillId="0" borderId="11" xfId="0" applyBorder="1" applyAlignment="1" applyProtection="1">
      <alignment horizontal="center" vertical="top"/>
    </xf>
    <xf numFmtId="0" fontId="0" fillId="0" borderId="11" xfId="0" applyBorder="1" applyAlignment="1" applyProtection="1">
      <alignment horizontal="left" vertical="top"/>
    </xf>
    <xf numFmtId="0" fontId="0" fillId="0" borderId="7" xfId="0" applyBorder="1" applyAlignment="1" applyProtection="1">
      <alignment horizontal="left" vertical="top"/>
    </xf>
    <xf numFmtId="164" fontId="0" fillId="0" borderId="9" xfId="0" applyNumberFormat="1" applyBorder="1" applyAlignment="1" applyProtection="1">
      <alignment horizontal="left" vertical="top" wrapText="1"/>
    </xf>
    <xf numFmtId="164" fontId="0" fillId="0" borderId="11" xfId="0" applyNumberFormat="1" applyBorder="1" applyAlignment="1" applyProtection="1">
      <alignment horizontal="left" vertical="top" wrapText="1"/>
    </xf>
    <xf numFmtId="164" fontId="0" fillId="0" borderId="7" xfId="0" applyNumberFormat="1" applyBorder="1" applyAlignment="1" applyProtection="1">
      <alignment horizontal="left" vertical="top" wrapText="1"/>
    </xf>
    <xf numFmtId="0" fontId="0" fillId="5" borderId="12" xfId="2" applyFont="1" applyFill="1" applyBorder="1" applyAlignment="1" applyProtection="1">
      <alignment horizontal="center" vertical="top" wrapText="1"/>
    </xf>
    <xf numFmtId="0" fontId="0" fillId="5" borderId="13" xfId="2" applyFont="1" applyFill="1" applyBorder="1" applyAlignment="1" applyProtection="1">
      <alignment horizontal="center" vertical="top" wrapText="1"/>
    </xf>
    <xf numFmtId="0" fontId="2" fillId="5" borderId="13" xfId="2" applyFill="1" applyBorder="1" applyAlignment="1" applyProtection="1">
      <alignment horizontal="center" vertical="top" wrapText="1"/>
    </xf>
    <xf numFmtId="0" fontId="2" fillId="5" borderId="14" xfId="2" applyFill="1" applyBorder="1" applyAlignment="1" applyProtection="1">
      <alignment horizontal="center" vertical="top" wrapText="1"/>
    </xf>
    <xf numFmtId="0" fontId="0" fillId="14" borderId="0" xfId="0" applyFill="1" applyAlignment="1">
      <alignment horizontal="center" vertical="center" textRotation="90" wrapText="1"/>
    </xf>
    <xf numFmtId="0" fontId="9" fillId="0" borderId="0" xfId="0" applyFont="1" applyAlignment="1">
      <alignment horizontal="left" wrapText="1"/>
    </xf>
  </cellXfs>
  <cellStyles count="7">
    <cellStyle name="20 % - Akzent2" xfId="2" builtinId="34"/>
    <cellStyle name="20 % - Akzent5" xfId="5" builtinId="46"/>
    <cellStyle name="40 % - Akzent5" xfId="6" builtinId="47"/>
    <cellStyle name="60 % - Akzent2" xfId="4" builtinId="36"/>
    <cellStyle name="Akzent1" xfId="3" builtinId="29"/>
    <cellStyle name="Standard" xfId="0" builtinId="0"/>
    <cellStyle name="Überschrift" xfId="1" builtinId="15"/>
  </cellStyles>
  <dxfs count="46">
    <dxf>
      <numFmt numFmtId="2" formatCode="0.00"/>
      <border diagonalUp="0" diagonalDown="0" outline="0">
        <left style="thin">
          <color indexed="64"/>
        </left>
        <right style="thin">
          <color indexed="64"/>
        </right>
        <top/>
        <bottom/>
      </border>
      <protection locked="1" hidden="0"/>
    </dxf>
    <dxf>
      <border diagonalUp="0" diagonalDown="0" outline="0">
        <left style="thin">
          <color indexed="64"/>
        </left>
        <right style="thin">
          <color indexed="64"/>
        </right>
        <top/>
        <bottom/>
      </border>
      <protection locked="1" hidden="0"/>
    </dxf>
    <dxf>
      <border diagonalUp="0" diagonalDown="0" outline="0">
        <left style="medium">
          <color indexed="64"/>
        </left>
        <right style="thin">
          <color indexed="64"/>
        </right>
        <top/>
        <bottom/>
      </border>
      <protection locked="1" hidden="0"/>
    </dxf>
    <dxf>
      <border diagonalUp="0" diagonalDown="0" outline="0">
        <left style="thin">
          <color indexed="64"/>
        </left>
        <right style="thin">
          <color indexed="64"/>
        </right>
        <top/>
        <bottom/>
      </border>
      <protection locked="1" hidden="0"/>
    </dxf>
    <dxf>
      <border diagonalUp="0" diagonalDown="0" outline="0">
        <left style="thin">
          <color indexed="64"/>
        </left>
        <right style="thin">
          <color indexed="64"/>
        </right>
        <top/>
        <bottom/>
      </border>
      <protection locked="1" hidden="0"/>
    </dxf>
    <dxf>
      <border diagonalUp="0" diagonalDown="0" outline="0">
        <left style="thin">
          <color indexed="64"/>
        </left>
        <right style="thin">
          <color indexed="64"/>
        </right>
        <top/>
        <bottom/>
      </border>
      <protection locked="1" hidden="0"/>
    </dxf>
    <dxf>
      <border diagonalUp="0" diagonalDown="0" outline="0">
        <left style="medium">
          <color indexed="64"/>
        </left>
        <right style="thin">
          <color indexed="64"/>
        </right>
        <top/>
        <bottom/>
      </border>
      <protection locked="1" hidden="0"/>
    </dxf>
    <dxf>
      <numFmt numFmtId="3" formatCode="#,##0"/>
      <border diagonalUp="0" diagonalDown="0" outline="0">
        <left style="medium">
          <color indexed="64"/>
        </left>
        <right style="thin">
          <color indexed="64"/>
        </right>
        <top/>
        <bottom/>
      </border>
      <protection locked="1" hidden="0"/>
    </dxf>
    <dxf>
      <numFmt numFmtId="3" formatCode="#,##0"/>
      <border diagonalUp="0" diagonalDown="0" outline="0">
        <left style="thin">
          <color indexed="64"/>
        </left>
        <right style="thin">
          <color indexed="64"/>
        </right>
        <top/>
        <bottom/>
      </border>
      <protection locked="1" hidden="0"/>
    </dxf>
    <dxf>
      <numFmt numFmtId="0" formatCode="General"/>
      <border diagonalUp="0" diagonalDown="0" outline="0">
        <left style="thin">
          <color indexed="64"/>
        </left>
        <right style="thin">
          <color indexed="64"/>
        </right>
        <top/>
        <bottom/>
      </border>
      <protection locked="1" hidden="0"/>
    </dxf>
    <dxf>
      <numFmt numFmtId="3" formatCode="#,##0"/>
      <border diagonalUp="0" diagonalDown="0" outline="0">
        <left style="thin">
          <color indexed="64"/>
        </left>
        <right style="thin">
          <color indexed="64"/>
        </right>
        <top/>
        <bottom/>
      </border>
      <protection locked="1" hidden="0"/>
    </dxf>
    <dxf>
      <numFmt numFmtId="0" formatCode="General"/>
      <border diagonalUp="0" diagonalDown="0" outline="0">
        <left style="thin">
          <color indexed="64"/>
        </left>
        <right style="thin">
          <color indexed="64"/>
        </right>
        <top/>
        <bottom/>
      </border>
      <protection locked="1" hidden="0"/>
    </dxf>
    <dxf>
      <numFmt numFmtId="3" formatCode="#,##0"/>
      <border diagonalUp="0" diagonalDown="0" outline="0">
        <left style="thin">
          <color indexed="64"/>
        </left>
        <right style="thin">
          <color indexed="64"/>
        </right>
        <top/>
        <bottom/>
      </border>
      <protection locked="1" hidden="0"/>
    </dxf>
    <dxf>
      <numFmt numFmtId="0" formatCode="General"/>
      <border diagonalUp="0" diagonalDown="0" outline="0">
        <left style="thin">
          <color indexed="64"/>
        </left>
        <right style="thin">
          <color indexed="64"/>
        </right>
        <top/>
        <bottom/>
      </border>
      <protection locked="1" hidden="0"/>
    </dxf>
    <dxf>
      <numFmt numFmtId="3" formatCode="#,##0"/>
      <border diagonalUp="0" diagonalDown="0" outline="0">
        <left style="medium">
          <color indexed="64"/>
        </left>
        <right style="thin">
          <color indexed="64"/>
        </right>
        <top/>
        <bottom/>
      </border>
      <protection locked="1" hidden="0"/>
    </dxf>
    <dxf>
      <alignment horizontal="center" vertical="top" textRotation="0" wrapText="0" indent="0" justifyLastLine="0" shrinkToFit="0" readingOrder="0"/>
      <border diagonalUp="0" diagonalDown="0" outline="0">
        <left style="thin">
          <color indexed="64"/>
        </left>
        <right style="medium">
          <color indexed="64"/>
        </right>
        <top/>
        <bottom/>
      </border>
      <protection locked="1" hidden="0"/>
    </dxf>
    <dxf>
      <alignment horizontal="center" vertical="top" textRotation="0" wrapText="0" indent="0" justifyLastLine="0" shrinkToFit="0" readingOrder="0"/>
      <border diagonalUp="0" diagonalDown="0" outline="0">
        <left style="thin">
          <color indexed="64"/>
        </left>
        <right style="medium">
          <color indexed="64"/>
        </right>
        <top/>
        <bottom/>
      </border>
      <protection locked="1" hidden="0"/>
    </dxf>
    <dxf>
      <border diagonalUp="0" diagonalDown="0" outline="0">
        <left style="thin">
          <color indexed="64"/>
        </left>
        <right/>
        <top/>
        <bottom/>
      </border>
      <protection locked="1" hidden="0"/>
    </dxf>
    <dxf>
      <alignment horizontal="center" vertical="bottom" textRotation="0" wrapText="0" indent="0" justifyLastLine="0" shrinkToFit="0" readingOrder="0"/>
      <border diagonalUp="0" diagonalDown="0" outline="0">
        <left/>
        <right style="thin">
          <color indexed="64"/>
        </right>
        <top/>
        <bottom/>
      </border>
      <protection locked="1" hidden="0"/>
    </dxf>
    <dxf>
      <numFmt numFmtId="2" formatCode="0.00"/>
      <border diagonalUp="0" diagonalDown="0">
        <left style="thin">
          <color indexed="64"/>
        </left>
        <right style="thin">
          <color indexed="64"/>
        </right>
        <top/>
        <bottom style="thin">
          <color indexed="64"/>
        </bottom>
        <vertical/>
        <horizontal/>
      </border>
      <protection locked="1" hidden="0"/>
    </dxf>
    <dxf>
      <numFmt numFmtId="164" formatCode="dd/mm/yy;@"/>
      <border diagonalUp="0" diagonalDown="0" outline="0">
        <left style="thin">
          <color indexed="64"/>
        </left>
        <right style="thin">
          <color indexed="64"/>
        </right>
        <top style="thin">
          <color indexed="64"/>
        </top>
        <bottom style="thin">
          <color indexed="64"/>
        </bottom>
      </border>
      <protection locked="0" hidden="0"/>
    </dxf>
    <dxf>
      <numFmt numFmtId="19" formatCode="dd/mm/yyyy"/>
      <border diagonalUp="0" diagonalDown="0" outline="0">
        <left style="medium">
          <color indexed="64"/>
        </left>
        <right style="thin">
          <color indexed="64"/>
        </right>
        <top style="thin">
          <color indexed="64"/>
        </top>
        <bottom style="thin">
          <color indexed="64"/>
        </bottom>
      </border>
      <protection locked="0" hidden="0"/>
    </dxf>
    <dxf>
      <numFmt numFmtId="3" formatCode="#,##0"/>
      <border diagonalUp="0" diagonalDown="0" outline="0">
        <left style="thin">
          <color indexed="64"/>
        </left>
        <right style="medium">
          <color indexed="64"/>
        </right>
        <top style="thin">
          <color indexed="64"/>
        </top>
        <bottom style="thin">
          <color indexed="64"/>
        </bottom>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right/>
        <top style="thin">
          <color indexed="64"/>
        </top>
        <bottom style="thin">
          <color indexed="64"/>
        </bottom>
        <vertical/>
        <horizontal/>
      </border>
      <protection locked="1" hidden="0"/>
    </dxf>
    <dxf>
      <numFmt numFmtId="3" formatCode="#,##0"/>
      <border diagonalUp="0" diagonalDown="0">
        <left/>
        <right/>
        <top style="thin">
          <color indexed="64"/>
        </top>
        <bottom style="thin">
          <color indexed="64"/>
        </bottom>
        <vertical/>
        <horizontal/>
      </border>
      <protection locked="1" hidden="0"/>
    </dxf>
    <dxf>
      <numFmt numFmtId="3" formatCode="#,##0"/>
      <border diagonalUp="0" diagonalDown="0" outline="0">
        <left style="thin">
          <color indexed="64"/>
        </left>
        <right style="thin">
          <color indexed="64"/>
        </right>
        <top style="thin">
          <color indexed="64"/>
        </top>
        <bottom style="thin">
          <color indexed="64"/>
        </bottom>
      </border>
      <protection locked="0" hidden="0"/>
    </dxf>
    <dxf>
      <numFmt numFmtId="1" formatCode="0"/>
      <border diagonalUp="0" diagonalDown="0">
        <left style="thin">
          <color indexed="64"/>
        </left>
        <right/>
        <top style="thin">
          <color indexed="64"/>
        </top>
        <bottom style="thin">
          <color indexed="64"/>
        </bottom>
        <vertical/>
        <horizontal/>
      </border>
      <protection locked="1" hidden="0"/>
    </dxf>
    <dxf>
      <numFmt numFmtId="1" formatCode="0"/>
      <border diagonalUp="0" diagonalDown="0">
        <left style="thin">
          <color indexed="64"/>
        </left>
        <right style="thin">
          <color indexed="64"/>
        </right>
        <top style="thin">
          <color indexed="64"/>
        </top>
        <bottom style="thin">
          <color indexed="64"/>
        </bottom>
      </border>
      <protection locked="0" hidden="0"/>
    </dxf>
    <dxf>
      <numFmt numFmtId="1" formatCode="0"/>
      <border diagonalUp="0" diagonalDown="0">
        <left/>
        <right style="thin">
          <color indexed="64"/>
        </right>
        <top style="thin">
          <color indexed="64"/>
        </top>
        <bottom style="thin">
          <color indexed="64"/>
        </bottom>
        <vertical/>
        <horizontal/>
      </border>
      <protection locked="1" hidden="0"/>
    </dxf>
    <dxf>
      <numFmt numFmtId="1" formatCode="0"/>
      <border diagonalUp="0" diagonalDown="0">
        <left style="medium">
          <color indexed="64"/>
        </left>
        <right style="thin">
          <color indexed="64"/>
        </right>
        <top style="thin">
          <color indexed="64"/>
        </top>
        <bottom style="thin">
          <color indexed="64"/>
        </bottom>
      </border>
      <protection locked="0" hidden="0"/>
    </dxf>
    <dxf>
      <numFmt numFmtId="0" formatCode="General"/>
      <alignment horizontal="center" vertical="top" textRotation="0" wrapText="0" indent="0" justifyLastLine="0" shrinkToFit="0" readingOrder="0"/>
      <border diagonalUp="0" diagonalDown="0">
        <left/>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protection locked="1" hidden="0"/>
    </dxf>
    <dxf>
      <border outline="0">
        <left style="thin">
          <color indexed="64"/>
        </left>
        <right style="thin">
          <color indexed="64"/>
        </right>
        <top style="medium">
          <color indexed="64"/>
        </top>
        <bottom style="medium">
          <color indexed="64"/>
        </bottom>
      </border>
    </dxf>
    <dxf>
      <protection locked="0" hidden="0"/>
    </dxf>
    <dxf>
      <border outline="0">
        <bottom style="thin">
          <color indexed="64"/>
        </bottom>
      </border>
    </dxf>
    <dxf>
      <protection locked="1" hidden="0"/>
    </dxf>
    <dxf>
      <font>
        <color rgb="FF00B050"/>
      </font>
    </dxf>
    <dxf>
      <font>
        <color rgb="FF00B050"/>
      </font>
    </dxf>
    <dxf>
      <font>
        <color rgb="FF9C0006"/>
      </font>
      <fill>
        <patternFill>
          <bgColor rgb="FFFFC7CE"/>
        </patternFill>
      </fill>
    </dxf>
  </dxfs>
  <tableStyles count="0" defaultTableStyle="TableStyleMedium2" defaultPivotStyle="PivotStyleLight16"/>
  <colors>
    <mruColors>
      <color rgb="FFFFB3B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67BCD3-513F-4705-848D-868FB0BE71A0}" name="Erfassung" displayName="Erfassung" ref="A6:S27" totalsRowCount="1" headerRowDxfId="42" dataDxfId="40" totalsRowDxfId="38" headerRowBorderDxfId="41" tableBorderDxfId="39">
  <autoFilter ref="A6:S26" xr:uid="{1067BCD3-513F-4705-848D-868FB0BE71A0}"/>
  <tableColumns count="19">
    <tableColumn id="9" xr3:uid="{C6CB58B8-7D28-4C6A-BA3C-C03D027943C3}" name="LaufendeNr" totalsRowLabel="Ergebnis" dataDxfId="37" totalsRowDxfId="18">
      <calculatedColumnFormula>ROW()-6</calculatedColumnFormula>
    </tableColumn>
    <tableColumn id="1" xr3:uid="{718B4A60-5A06-4D43-AC4C-BB259D34469A}" name="Person" totalsRowFunction="count" dataDxfId="36" totalsRowDxfId="17"/>
    <tableColumn id="5" xr3:uid="{EA9DF233-FA67-4070-8D36-A730662B7C71}" name="Neufall" totalsRowFunction="count" dataDxfId="35" totalsRowDxfId="16"/>
    <tableColumn id="6" xr3:uid="{38BCC7B1-5AF6-4622-A089-DD65B7CAA94E}" name="Neufalllog" dataDxfId="34" totalsRowDxfId="15">
      <calculatedColumnFormula>NOT(ISBLANK(Erfassung[[#This Row],[Neufall]]))</calculatedColumnFormula>
    </tableColumn>
    <tableColumn id="2" xr3:uid="{01E4F7E8-70D7-47D7-82F1-ECCDC35C9992}" name="SGB" totalsRowFunction="sum" dataDxfId="33" totalsRowDxfId="14"/>
    <tableColumn id="19" xr3:uid="{10311FE3-782E-44AB-9607-9BAAEED6716C}" name="SGBlog" totalsRowFunction="custom" dataDxfId="32" totalsRowDxfId="13">
      <calculatedColumnFormula>ISNUMBER(Erfassung[[#This Row],[SGB]])</calculatedColumnFormula>
      <totalsRowFormula>COUNTIF(Erfassung[SGBlog],TRUE)</totalsRowFormula>
    </tableColumn>
    <tableColumn id="15" xr3:uid="{B113EB36-C19E-4A49-B8B2-AA6736DECC81}" name="InsO" totalsRowFunction="sum" dataDxfId="31" totalsRowDxfId="12"/>
    <tableColumn id="20" xr3:uid="{EFD3B7B4-8A43-4C39-86CC-417EDCC20127}" name="InsOlog" totalsRowFunction="custom" dataDxfId="30" totalsRowDxfId="11">
      <calculatedColumnFormula>ISNUMBER(Erfassung[[#This Row],[InsO]])</calculatedColumnFormula>
      <totalsRowFormula>COUNTIF(Erfassung[InsOlog],TRUE)</totalsRowFormula>
    </tableColumn>
    <tableColumn id="14" xr3:uid="{3366AC51-3A17-4E1C-9CEF-2F1FBE41302C}" name="Sonstig" totalsRowFunction="sum" dataDxfId="29" totalsRowDxfId="10"/>
    <tableColumn id="21" xr3:uid="{8EBF9884-271F-4C1F-A318-F232E7EE0CDF}" name="Sonstiglog" totalsRowFunction="custom" dataDxfId="28" totalsRowDxfId="9">
      <calculatedColumnFormula>ISNUMBER(Erfassung[[#This Row],[Sonstig]])</calculatedColumnFormula>
      <totalsRowFormula>COUNTIF(Erfassung[Sonstiglog],TRUE)</totalsRowFormula>
    </tableColumn>
    <tableColumn id="22" xr3:uid="{0BB730F0-5D3F-4808-83CF-BD456BB3109F}" name="PersonSumme" totalsRowFunction="sum" dataDxfId="27" totalsRowDxfId="8">
      <calculatedColumnFormula>SUM(Erfassung[[#This Row],[SGB]],Erfassung[[#This Row],[InsO]],Erfassung[[#This Row],[Sonstig]])</calculatedColumnFormula>
    </tableColumn>
    <tableColumn id="16" xr3:uid="{9944769D-F7F0-4682-A5B5-3671365FEBCE}" name="Pkonto" totalsRowFunction="sum" dataDxfId="26" totalsRowDxfId="7"/>
    <tableColumn id="17" xr3:uid="{2C0F95AE-2567-468F-B3EE-536577B5041B}" name="Kurz" totalsRowFunction="count" dataDxfId="25" totalsRowDxfId="6"/>
    <tableColumn id="3" xr3:uid="{C53C090B-C06C-42D3-B291-2E32EDC44976}" name="Online" totalsRowFunction="count" dataDxfId="24" totalsRowDxfId="5"/>
    <tableColumn id="4" xr3:uid="{FB0F35B1-7E1C-44EC-8FB6-14C74B703AA6}" name="ohneDestatis" totalsRowFunction="count" dataDxfId="23" totalsRowDxfId="4"/>
    <tableColumn id="18" xr3:uid="{14FA8555-216A-43AA-976A-60B7149E9BF5}" name="mitDestatis" totalsRowFunction="count" dataDxfId="22" totalsRowDxfId="3"/>
    <tableColumn id="10" xr3:uid="{601E7DE6-663F-41DF-93B7-6FA3A0715383}" name="Erstkontakt" totalsRowFunction="custom" dataDxfId="21" totalsRowDxfId="2">
      <totalsRowFormula>COUNTIF(Erfassung[Erstkontakt],"&gt;"&amp;K2)</totalsRowFormula>
    </tableColumn>
    <tableColumn id="11" xr3:uid="{9862338C-D4A2-4D48-93D4-4A41E9FE666A}" name="Erstberatung" dataDxfId="20" totalsRowDxfId="1"/>
    <tableColumn id="12" xr3:uid="{40DDADC5-7E77-4F93-AB44-291730F86A3F}" name="Wartezeit" totalsRowFunction="average" dataDxfId="19" totalsRowDxfId="0">
      <calculatedColumnFormula>IF(ISBLANK(Erfassung[[#This Row],[Neufall]]),"",DATEDIF(Erfassung[[#This Row],[Erstkontakt]],Erfassung[[#This Row],[Erstberatung]],"D")/(365/12))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70A21E-AB3A-4295-AFD3-7FBFCA6A545C}" name="Beratungsart" displayName="Beratungsart" ref="A1:A5" totalsRowShown="0">
  <autoFilter ref="A1:A5" xr:uid="{5470A21E-AB3A-4295-AFD3-7FBFCA6A545C}"/>
  <tableColumns count="1">
    <tableColumn id="1" xr3:uid="{C4895ADF-4E82-4A49-A07D-28A7AC70A4AD}" name="Beratungsart"/>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44110-758A-486E-B328-92000FA57E3B}">
  <dimension ref="A1:Q32"/>
  <sheetViews>
    <sheetView tabSelected="1" zoomScaleNormal="100" workbookViewId="0">
      <selection activeCell="B2" sqref="B2"/>
    </sheetView>
  </sheetViews>
  <sheetFormatPr baseColWidth="10" defaultRowHeight="15" x14ac:dyDescent="0.25"/>
  <cols>
    <col min="1" max="1" width="3.28515625" style="71" customWidth="1"/>
    <col min="11" max="11" width="11.28515625" customWidth="1"/>
  </cols>
  <sheetData>
    <row r="1" spans="2:17" s="71" customFormat="1" ht="15.75" thickBot="1" x14ac:dyDescent="0.3"/>
    <row r="2" spans="2:17" ht="30.75" customHeight="1" x14ac:dyDescent="0.3">
      <c r="B2" s="85" t="s">
        <v>73</v>
      </c>
      <c r="C2" s="86"/>
      <c r="D2" s="86"/>
      <c r="E2" s="86"/>
      <c r="F2" s="86"/>
      <c r="G2" s="86"/>
      <c r="H2" s="86"/>
      <c r="I2" s="86"/>
      <c r="J2" s="86"/>
      <c r="K2" s="87"/>
    </row>
    <row r="3" spans="2:17" ht="25.5" customHeight="1" x14ac:dyDescent="0.3">
      <c r="B3" s="90" t="s">
        <v>74</v>
      </c>
      <c r="C3" s="84"/>
      <c r="D3" s="84"/>
      <c r="E3" s="84"/>
      <c r="F3" s="84"/>
      <c r="G3" s="84"/>
      <c r="H3" s="84"/>
      <c r="I3" s="84"/>
      <c r="J3" s="84"/>
      <c r="K3" s="88"/>
    </row>
    <row r="4" spans="2:17" s="84" customFormat="1" x14ac:dyDescent="0.25">
      <c r="B4" s="89"/>
      <c r="K4" s="88"/>
    </row>
    <row r="5" spans="2:17" s="84" customFormat="1" ht="74.25" customHeight="1" x14ac:dyDescent="0.25">
      <c r="B5" s="148" t="s">
        <v>75</v>
      </c>
      <c r="C5" s="149"/>
      <c r="D5" s="149"/>
      <c r="E5" s="149"/>
      <c r="F5" s="149"/>
      <c r="G5" s="149"/>
      <c r="H5" s="149"/>
      <c r="I5" s="149"/>
      <c r="J5" s="149"/>
      <c r="K5" s="150"/>
      <c r="Q5" s="83"/>
    </row>
    <row r="6" spans="2:17" s="84" customFormat="1" x14ac:dyDescent="0.25">
      <c r="B6" s="82"/>
      <c r="C6" s="83"/>
      <c r="D6" s="83"/>
      <c r="E6" s="83"/>
      <c r="F6" s="83"/>
      <c r="G6" s="83"/>
      <c r="H6" s="83"/>
      <c r="I6" s="83"/>
      <c r="K6" s="88"/>
    </row>
    <row r="7" spans="2:17" s="84" customFormat="1" ht="15" customHeight="1" x14ac:dyDescent="0.25">
      <c r="B7" s="151" t="s">
        <v>78</v>
      </c>
      <c r="C7" s="152"/>
      <c r="D7" s="152"/>
      <c r="E7" s="152"/>
      <c r="F7" s="152"/>
      <c r="G7" s="152"/>
      <c r="H7" s="152"/>
      <c r="I7" s="152"/>
      <c r="J7" s="152"/>
      <c r="K7" s="153"/>
    </row>
    <row r="8" spans="2:17" s="84" customFormat="1" x14ac:dyDescent="0.25">
      <c r="B8" s="154"/>
      <c r="C8" s="155"/>
      <c r="D8" s="155"/>
      <c r="E8" s="155"/>
      <c r="F8" s="155"/>
      <c r="G8" s="155"/>
      <c r="H8" s="155"/>
      <c r="I8" s="155"/>
      <c r="J8" s="155"/>
      <c r="K8" s="156"/>
    </row>
    <row r="9" spans="2:17" s="84" customFormat="1" ht="126.75" customHeight="1" x14ac:dyDescent="0.25">
      <c r="B9" s="157"/>
      <c r="C9" s="158"/>
      <c r="D9" s="158"/>
      <c r="E9" s="158"/>
      <c r="F9" s="158"/>
      <c r="G9" s="158"/>
      <c r="H9" s="158"/>
      <c r="I9" s="158"/>
      <c r="J9" s="158"/>
      <c r="K9" s="159"/>
    </row>
    <row r="10" spans="2:17" s="84" customFormat="1" ht="16.5" customHeight="1" x14ac:dyDescent="0.25">
      <c r="B10" s="65"/>
      <c r="C10" s="66"/>
      <c r="D10" s="66"/>
      <c r="E10" s="66"/>
      <c r="F10" s="66"/>
      <c r="G10" s="66"/>
      <c r="H10" s="66"/>
      <c r="I10" s="66"/>
      <c r="J10" s="66"/>
      <c r="K10" s="67"/>
    </row>
    <row r="11" spans="2:17" s="84" customFormat="1" ht="33.75" customHeight="1" x14ac:dyDescent="0.25">
      <c r="B11" s="151" t="s">
        <v>125</v>
      </c>
      <c r="C11" s="152"/>
      <c r="D11" s="152"/>
      <c r="E11" s="152"/>
      <c r="F11" s="152"/>
      <c r="G11" s="152"/>
      <c r="H11" s="152"/>
      <c r="I11" s="152"/>
      <c r="J11" s="152"/>
      <c r="K11" s="153"/>
    </row>
    <row r="12" spans="2:17" s="84" customFormat="1" ht="16.5" customHeight="1" x14ac:dyDescent="0.25">
      <c r="B12" s="154"/>
      <c r="C12" s="155"/>
      <c r="D12" s="155"/>
      <c r="E12" s="155"/>
      <c r="F12" s="155"/>
      <c r="G12" s="155"/>
      <c r="H12" s="155"/>
      <c r="I12" s="155"/>
      <c r="J12" s="155"/>
      <c r="K12" s="156"/>
    </row>
    <row r="13" spans="2:17" s="84" customFormat="1" ht="16.5" customHeight="1" x14ac:dyDescent="0.25">
      <c r="B13" s="154"/>
      <c r="C13" s="155"/>
      <c r="D13" s="155"/>
      <c r="E13" s="155"/>
      <c r="F13" s="155"/>
      <c r="G13" s="155"/>
      <c r="H13" s="155"/>
      <c r="I13" s="155"/>
      <c r="J13" s="155"/>
      <c r="K13" s="156"/>
    </row>
    <row r="14" spans="2:17" s="84" customFormat="1" ht="71.25" customHeight="1" x14ac:dyDescent="0.25">
      <c r="B14" s="157"/>
      <c r="C14" s="158"/>
      <c r="D14" s="158"/>
      <c r="E14" s="158"/>
      <c r="F14" s="158"/>
      <c r="G14" s="158"/>
      <c r="H14" s="158"/>
      <c r="I14" s="158"/>
      <c r="J14" s="158"/>
      <c r="K14" s="159"/>
    </row>
    <row r="15" spans="2:17" s="84" customFormat="1" ht="16.5" customHeight="1" x14ac:dyDescent="0.25">
      <c r="B15" s="65"/>
      <c r="C15" s="66"/>
      <c r="D15" s="66"/>
      <c r="E15" s="66"/>
      <c r="F15" s="66"/>
      <c r="G15" s="66"/>
      <c r="H15" s="66"/>
      <c r="I15" s="66"/>
      <c r="J15" s="66"/>
      <c r="K15" s="67"/>
    </row>
    <row r="16" spans="2:17" s="84" customFormat="1" ht="33.75" customHeight="1" thickBot="1" x14ac:dyDescent="0.3">
      <c r="B16" s="160" t="s">
        <v>77</v>
      </c>
      <c r="C16" s="161"/>
      <c r="D16" s="161"/>
      <c r="E16" s="161"/>
      <c r="F16" s="161"/>
      <c r="G16" s="161"/>
      <c r="H16" s="161"/>
      <c r="I16" s="161"/>
      <c r="J16" s="161"/>
      <c r="K16" s="162"/>
    </row>
    <row r="17" spans="2:11" s="84" customFormat="1" ht="16.5" customHeight="1" x14ac:dyDescent="0.25">
      <c r="B17" s="66"/>
      <c r="C17" s="66"/>
      <c r="D17" s="66"/>
      <c r="E17" s="66"/>
      <c r="F17" s="66"/>
      <c r="G17" s="66"/>
      <c r="H17" s="66"/>
      <c r="I17" s="66"/>
      <c r="J17" s="66"/>
      <c r="K17" s="66"/>
    </row>
    <row r="18" spans="2:11" s="84" customFormat="1" ht="15" customHeight="1" x14ac:dyDescent="0.25"/>
    <row r="19" spans="2:11" s="84" customFormat="1" ht="15" customHeight="1" x14ac:dyDescent="0.25">
      <c r="B19" s="83"/>
      <c r="C19" s="83"/>
      <c r="D19" s="83"/>
      <c r="E19" s="83"/>
      <c r="F19" s="83"/>
      <c r="G19" s="83"/>
      <c r="I19" s="83"/>
      <c r="K19" s="120" t="s">
        <v>113</v>
      </c>
    </row>
    <row r="20" spans="2:11" s="84" customFormat="1" x14ac:dyDescent="0.25">
      <c r="B20" s="83"/>
      <c r="C20" s="83"/>
      <c r="D20" s="83"/>
      <c r="E20" s="83"/>
      <c r="F20" s="83"/>
      <c r="G20" s="83"/>
      <c r="H20" s="83"/>
      <c r="I20" s="83"/>
    </row>
    <row r="21" spans="2:11" s="84" customFormat="1" x14ac:dyDescent="0.25">
      <c r="B21" s="83"/>
      <c r="C21" s="83"/>
      <c r="D21" s="83"/>
      <c r="E21" s="83"/>
      <c r="F21" s="83"/>
      <c r="G21" s="83"/>
      <c r="H21" s="83"/>
      <c r="I21" s="83"/>
    </row>
    <row r="22" spans="2:11" s="84" customFormat="1" x14ac:dyDescent="0.25">
      <c r="B22" s="83"/>
      <c r="C22" s="83"/>
      <c r="D22" s="83"/>
      <c r="E22" s="83"/>
      <c r="F22" s="83"/>
      <c r="G22" s="83"/>
      <c r="H22" s="83"/>
      <c r="I22" s="83"/>
    </row>
    <row r="23" spans="2:11" s="84" customFormat="1" x14ac:dyDescent="0.25"/>
    <row r="24" spans="2:11" s="84" customFormat="1" x14ac:dyDescent="0.25"/>
    <row r="25" spans="2:11" s="84" customFormat="1" x14ac:dyDescent="0.25"/>
    <row r="26" spans="2:11" s="84" customFormat="1" x14ac:dyDescent="0.25"/>
    <row r="27" spans="2:11" s="84" customFormat="1" x14ac:dyDescent="0.25"/>
    <row r="28" spans="2:11" s="84" customFormat="1" x14ac:dyDescent="0.25"/>
    <row r="29" spans="2:11" s="84" customFormat="1" x14ac:dyDescent="0.25"/>
    <row r="30" spans="2:11" s="84" customFormat="1" x14ac:dyDescent="0.25"/>
    <row r="31" spans="2:11" s="84" customFormat="1" x14ac:dyDescent="0.25"/>
    <row r="32" spans="2:11" s="84" customFormat="1" x14ac:dyDescent="0.25"/>
  </sheetData>
  <sheetProtection sheet="1" objects="1" scenarios="1"/>
  <mergeCells count="4">
    <mergeCell ref="B5:K5"/>
    <mergeCell ref="B7:K9"/>
    <mergeCell ref="B16:K16"/>
    <mergeCell ref="B11:K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5BF2B-B82A-4808-99D9-9822DD95760C}">
  <dimension ref="A1:AR43"/>
  <sheetViews>
    <sheetView topLeftCell="A16" zoomScaleNormal="100" workbookViewId="0">
      <selection activeCell="B7" sqref="B7"/>
    </sheetView>
  </sheetViews>
  <sheetFormatPr baseColWidth="10" defaultRowHeight="15" x14ac:dyDescent="0.25"/>
  <cols>
    <col min="1" max="1" width="10.7109375" style="11" customWidth="1"/>
    <col min="2" max="2" width="30" style="11" customWidth="1"/>
    <col min="3" max="3" width="14.140625" style="11" customWidth="1"/>
    <col min="4" max="4" width="14.140625" style="11" hidden="1" customWidth="1"/>
    <col min="5" max="5" width="20.7109375" style="11" customWidth="1"/>
    <col min="6" max="6" width="20.7109375" style="11" hidden="1" customWidth="1"/>
    <col min="7" max="7" width="20.7109375" style="11" customWidth="1"/>
    <col min="8" max="8" width="20.7109375" style="11" hidden="1" customWidth="1"/>
    <col min="9" max="9" width="20.7109375" style="11" customWidth="1"/>
    <col min="10" max="11" width="20.7109375" style="11" hidden="1" customWidth="1"/>
    <col min="12" max="13" width="20.7109375" style="11" customWidth="1"/>
    <col min="14" max="14" width="19.5703125" style="11" customWidth="1"/>
    <col min="15" max="16" width="18" style="11" customWidth="1"/>
    <col min="17" max="18" width="13.85546875" style="12" customWidth="1"/>
    <col min="19" max="19" width="13.85546875" style="11" customWidth="1"/>
  </cols>
  <sheetData>
    <row r="1" spans="1:44" x14ac:dyDescent="0.25">
      <c r="A1" s="13"/>
      <c r="B1" s="13"/>
      <c r="C1" s="13"/>
      <c r="D1" s="13"/>
      <c r="E1" s="13"/>
      <c r="F1" s="13"/>
      <c r="G1" s="13"/>
      <c r="H1" s="13"/>
      <c r="I1" s="13"/>
      <c r="J1" s="13"/>
      <c r="K1" s="13"/>
      <c r="L1" s="13"/>
      <c r="M1" s="13"/>
      <c r="N1" s="13"/>
      <c r="O1" s="13"/>
      <c r="P1" s="13"/>
      <c r="Q1" s="14"/>
      <c r="R1" s="14"/>
      <c r="S1" s="13"/>
    </row>
    <row r="2" spans="1:44" ht="23.25" x14ac:dyDescent="0.35">
      <c r="A2" s="163" t="s">
        <v>114</v>
      </c>
      <c r="B2" s="163"/>
      <c r="C2" s="163"/>
      <c r="D2" s="163"/>
      <c r="E2" s="163"/>
      <c r="F2" s="163"/>
      <c r="G2" s="163"/>
      <c r="H2" s="13"/>
      <c r="I2" s="13"/>
      <c r="J2" s="13" t="str">
        <f>"01.01."&amp;B4</f>
        <v>01.01.2025</v>
      </c>
      <c r="K2" s="78">
        <v>45658</v>
      </c>
      <c r="L2" s="13"/>
      <c r="M2" s="13"/>
      <c r="N2" s="13"/>
      <c r="O2" s="13"/>
      <c r="P2" s="13"/>
      <c r="Q2" s="14"/>
      <c r="R2" s="14"/>
      <c r="S2" s="13"/>
    </row>
    <row r="3" spans="1:44" ht="15.75" thickBot="1" x14ac:dyDescent="0.3">
      <c r="A3" s="13"/>
      <c r="B3" s="13"/>
      <c r="C3" s="13"/>
      <c r="D3" s="13"/>
      <c r="E3" s="13"/>
      <c r="F3" s="13"/>
      <c r="G3" s="13"/>
      <c r="H3" s="13"/>
      <c r="I3" s="13"/>
      <c r="J3" s="13"/>
      <c r="K3" s="13"/>
      <c r="L3" s="13"/>
      <c r="M3" s="13"/>
      <c r="N3" s="13"/>
      <c r="O3" s="13"/>
      <c r="P3" s="13"/>
      <c r="Q3" s="14"/>
      <c r="R3" s="14"/>
      <c r="S3" s="13"/>
    </row>
    <row r="4" spans="1:44" ht="81.75" customHeight="1" thickBot="1" x14ac:dyDescent="0.3">
      <c r="A4" s="26" t="s">
        <v>55</v>
      </c>
      <c r="B4" s="164">
        <v>2025</v>
      </c>
      <c r="C4" s="165"/>
      <c r="D4" s="142"/>
      <c r="E4" s="186" t="s">
        <v>53</v>
      </c>
      <c r="F4" s="187"/>
      <c r="G4" s="188"/>
      <c r="H4" s="188"/>
      <c r="I4" s="189"/>
      <c r="J4" s="55"/>
      <c r="K4" s="55"/>
      <c r="L4" s="27"/>
      <c r="M4" s="174" t="s">
        <v>35</v>
      </c>
      <c r="N4" s="175"/>
      <c r="O4" s="175"/>
      <c r="P4" s="176"/>
      <c r="Q4" s="177" t="s">
        <v>80</v>
      </c>
      <c r="R4" s="178"/>
      <c r="S4" s="178"/>
    </row>
    <row r="5" spans="1:44" s="1" customFormat="1" ht="100.5" customHeight="1" thickBot="1" x14ac:dyDescent="0.3">
      <c r="A5" s="24" t="s">
        <v>11</v>
      </c>
      <c r="B5" s="25" t="s">
        <v>122</v>
      </c>
      <c r="C5" s="25" t="s">
        <v>60</v>
      </c>
      <c r="D5" s="25"/>
      <c r="E5" s="28" t="s">
        <v>54</v>
      </c>
      <c r="F5" s="28" t="s">
        <v>39</v>
      </c>
      <c r="G5" s="28" t="s">
        <v>79</v>
      </c>
      <c r="H5" s="28" t="s">
        <v>39</v>
      </c>
      <c r="I5" s="29" t="s">
        <v>12</v>
      </c>
      <c r="J5" s="29" t="s">
        <v>39</v>
      </c>
      <c r="K5" s="29" t="s">
        <v>39</v>
      </c>
      <c r="L5" s="30" t="s">
        <v>16</v>
      </c>
      <c r="M5" s="31" t="s">
        <v>18</v>
      </c>
      <c r="N5" s="31" t="s">
        <v>19</v>
      </c>
      <c r="O5" s="31" t="s">
        <v>20</v>
      </c>
      <c r="P5" s="31" t="s">
        <v>21</v>
      </c>
      <c r="Q5" s="32" t="s">
        <v>8</v>
      </c>
      <c r="R5" s="32" t="s">
        <v>28</v>
      </c>
      <c r="S5" s="33" t="s">
        <v>9</v>
      </c>
      <c r="T5"/>
      <c r="U5"/>
      <c r="V5"/>
      <c r="W5"/>
      <c r="X5"/>
      <c r="Y5"/>
      <c r="Z5"/>
      <c r="AA5"/>
      <c r="AB5"/>
      <c r="AC5"/>
      <c r="AD5"/>
      <c r="AE5"/>
      <c r="AF5"/>
      <c r="AG5"/>
      <c r="AH5"/>
      <c r="AI5"/>
      <c r="AJ5"/>
      <c r="AK5"/>
      <c r="AL5"/>
      <c r="AM5"/>
      <c r="AN5"/>
      <c r="AO5"/>
      <c r="AP5"/>
      <c r="AQ5"/>
      <c r="AR5"/>
    </row>
    <row r="6" spans="1:44" x14ac:dyDescent="0.25">
      <c r="A6" s="15" t="s">
        <v>10</v>
      </c>
      <c r="B6" s="34" t="s">
        <v>30</v>
      </c>
      <c r="C6" s="34" t="s">
        <v>58</v>
      </c>
      <c r="D6" s="34" t="s">
        <v>130</v>
      </c>
      <c r="E6" s="37" t="s">
        <v>13</v>
      </c>
      <c r="F6" s="54" t="s">
        <v>41</v>
      </c>
      <c r="G6" s="16" t="s">
        <v>14</v>
      </c>
      <c r="H6" s="40" t="s">
        <v>42</v>
      </c>
      <c r="I6" s="40" t="s">
        <v>15</v>
      </c>
      <c r="J6" s="56" t="s">
        <v>43</v>
      </c>
      <c r="K6" s="56" t="s">
        <v>40</v>
      </c>
      <c r="L6" s="43" t="s">
        <v>17</v>
      </c>
      <c r="M6" s="37" t="s">
        <v>22</v>
      </c>
      <c r="N6" s="16" t="s">
        <v>23</v>
      </c>
      <c r="O6" s="16" t="s">
        <v>24</v>
      </c>
      <c r="P6" s="40" t="s">
        <v>25</v>
      </c>
      <c r="Q6" s="46" t="s">
        <v>3</v>
      </c>
      <c r="R6" s="17" t="s">
        <v>4</v>
      </c>
      <c r="S6" s="18" t="s">
        <v>5</v>
      </c>
    </row>
    <row r="7" spans="1:44" x14ac:dyDescent="0.25">
      <c r="A7" s="19">
        <f t="shared" ref="A7:A22" si="0">ROW()-6</f>
        <v>1</v>
      </c>
      <c r="B7" s="35" t="s">
        <v>133</v>
      </c>
      <c r="C7" s="93" t="s">
        <v>26</v>
      </c>
      <c r="D7" s="146" t="b">
        <f>NOT(ISBLANK(Erfassung[[#This Row],[Neufall]]))</f>
        <v>1</v>
      </c>
      <c r="E7" s="49">
        <v>1</v>
      </c>
      <c r="F7" s="124" t="b">
        <f>ISNUMBER(Erfassung[[#This Row],[SGB]])</f>
        <v>1</v>
      </c>
      <c r="G7" s="50">
        <v>2</v>
      </c>
      <c r="H7" s="126" t="b">
        <f>ISNUMBER(Erfassung[[#This Row],[InsO]])</f>
        <v>1</v>
      </c>
      <c r="I7" s="41">
        <v>3</v>
      </c>
      <c r="J7" s="56" t="b">
        <f>ISNUMBER(Erfassung[[#This Row],[Sonstig]])</f>
        <v>1</v>
      </c>
      <c r="K7" s="56">
        <f>SUM(Erfassung[[#This Row],[SGB]],Erfassung[[#This Row],[InsO]],Erfassung[[#This Row],[Sonstig]])</f>
        <v>6</v>
      </c>
      <c r="L7" s="44"/>
      <c r="M7" s="38"/>
      <c r="N7" s="7"/>
      <c r="O7" s="7"/>
      <c r="P7" s="41" t="s">
        <v>26</v>
      </c>
      <c r="Q7" s="79">
        <v>45691</v>
      </c>
      <c r="R7" s="8">
        <v>45717</v>
      </c>
      <c r="S7" s="18">
        <f>IF(ISBLANK(Erfassung[[#This Row],[Neufall]]),"",DATEDIF(Erfassung[[#This Row],[Erstkontakt]],Erfassung[[#This Row],[Erstberatung]],"D")/(365/12))</f>
        <v>0.85479452054794514</v>
      </c>
    </row>
    <row r="8" spans="1:44" x14ac:dyDescent="0.25">
      <c r="A8" s="20">
        <f t="shared" si="0"/>
        <v>2</v>
      </c>
      <c r="B8" s="36" t="s">
        <v>36</v>
      </c>
      <c r="C8" s="93"/>
      <c r="D8" s="147" t="b">
        <f>NOT(ISBLANK(Erfassung[[#This Row],[Neufall]]))</f>
        <v>0</v>
      </c>
      <c r="E8" s="51"/>
      <c r="F8" s="125" t="b">
        <f>ISNUMBER(Erfassung[[#This Row],[SGB]])</f>
        <v>0</v>
      </c>
      <c r="G8" s="52"/>
      <c r="H8" s="127" t="b">
        <f>ISNUMBER(Erfassung[[#This Row],[InsO]])</f>
        <v>0</v>
      </c>
      <c r="I8" s="42">
        <v>1</v>
      </c>
      <c r="J8" s="128" t="b">
        <f>ISNUMBER(Erfassung[[#This Row],[Sonstig]])</f>
        <v>1</v>
      </c>
      <c r="K8" s="128">
        <f>SUM(Erfassung[[#This Row],[SGB]],Erfassung[[#This Row],[InsO]],Erfassung[[#This Row],[Sonstig]])</f>
        <v>1</v>
      </c>
      <c r="L8" s="45">
        <v>1</v>
      </c>
      <c r="M8" s="39"/>
      <c r="N8" s="9"/>
      <c r="O8" s="9" t="s">
        <v>26</v>
      </c>
      <c r="P8" s="42"/>
      <c r="Q8" s="80"/>
      <c r="R8" s="10"/>
      <c r="S8" s="18" t="str">
        <f>IF(ISBLANK(Erfassung[[#This Row],[Neufall]]),"",DATEDIF(Erfassung[[#This Row],[Erstkontakt]],Erfassung[[#This Row],[Erstberatung]],"D")/(365/12))</f>
        <v/>
      </c>
    </row>
    <row r="9" spans="1:44" x14ac:dyDescent="0.25">
      <c r="A9" s="20">
        <f t="shared" si="0"/>
        <v>3</v>
      </c>
      <c r="B9" s="36" t="s">
        <v>134</v>
      </c>
      <c r="C9" s="93" t="s">
        <v>26</v>
      </c>
      <c r="D9" s="147" t="b">
        <f>NOT(ISBLANK(Erfassung[[#This Row],[Neufall]]))</f>
        <v>1</v>
      </c>
      <c r="E9" s="51"/>
      <c r="F9" s="125" t="b">
        <f>ISNUMBER(Erfassung[[#This Row],[SGB]])</f>
        <v>0</v>
      </c>
      <c r="G9" s="52"/>
      <c r="H9" s="127" t="b">
        <f>ISNUMBER(Erfassung[[#This Row],[InsO]])</f>
        <v>0</v>
      </c>
      <c r="I9" s="42">
        <v>1</v>
      </c>
      <c r="J9" s="128" t="b">
        <f>ISNUMBER(Erfassung[[#This Row],[Sonstig]])</f>
        <v>1</v>
      </c>
      <c r="K9" s="128">
        <f>SUM(Erfassung[[#This Row],[SGB]],Erfassung[[#This Row],[InsO]],Erfassung[[#This Row],[Sonstig]])</f>
        <v>1</v>
      </c>
      <c r="L9" s="45"/>
      <c r="M9" s="39"/>
      <c r="N9" s="9" t="s">
        <v>26</v>
      </c>
      <c r="O9" s="9"/>
      <c r="P9" s="42"/>
      <c r="Q9" s="80">
        <v>45740</v>
      </c>
      <c r="R9" s="10">
        <v>45832</v>
      </c>
      <c r="S9" s="18">
        <f>IF(ISBLANK(Erfassung[[#This Row],[Neufall]]),"",DATEDIF(Erfassung[[#This Row],[Erstkontakt]],Erfassung[[#This Row],[Erstberatung]],"D")/(365/12))</f>
        <v>3.0246575342465754</v>
      </c>
    </row>
    <row r="10" spans="1:44" x14ac:dyDescent="0.25">
      <c r="A10" s="20">
        <f t="shared" si="0"/>
        <v>4</v>
      </c>
      <c r="B10" s="36" t="s">
        <v>37</v>
      </c>
      <c r="C10" s="93"/>
      <c r="D10" s="147" t="b">
        <f>NOT(ISBLANK(Erfassung[[#This Row],[Neufall]]))</f>
        <v>0</v>
      </c>
      <c r="E10" s="51">
        <v>1</v>
      </c>
      <c r="F10" s="125" t="b">
        <f>ISNUMBER(Erfassung[[#This Row],[SGB]])</f>
        <v>1</v>
      </c>
      <c r="G10" s="52"/>
      <c r="H10" s="127" t="b">
        <f>ISNUMBER(Erfassung[[#This Row],[InsO]])</f>
        <v>0</v>
      </c>
      <c r="I10" s="42">
        <v>2</v>
      </c>
      <c r="J10" s="128" t="b">
        <f>ISNUMBER(Erfassung[[#This Row],[Sonstig]])</f>
        <v>1</v>
      </c>
      <c r="K10" s="128">
        <f>SUM(Erfassung[[#This Row],[SGB]],Erfassung[[#This Row],[InsO]],Erfassung[[#This Row],[Sonstig]])</f>
        <v>3</v>
      </c>
      <c r="L10" s="45"/>
      <c r="M10" s="39"/>
      <c r="N10" s="9"/>
      <c r="O10" s="9"/>
      <c r="P10" s="42"/>
      <c r="Q10" s="80"/>
      <c r="R10" s="10"/>
      <c r="S10" s="18" t="str">
        <f>IF(ISBLANK(Erfassung[[#This Row],[Neufall]]),"",DATEDIF(Erfassung[[#This Row],[Erstkontakt]],Erfassung[[#This Row],[Erstberatung]],"D")/(365/12))</f>
        <v/>
      </c>
    </row>
    <row r="11" spans="1:44" x14ac:dyDescent="0.25">
      <c r="A11" s="20">
        <f t="shared" si="0"/>
        <v>5</v>
      </c>
      <c r="B11" s="36"/>
      <c r="C11" s="93"/>
      <c r="D11" s="147" t="b">
        <f>NOT(ISBLANK(Erfassung[[#This Row],[Neufall]]))</f>
        <v>0</v>
      </c>
      <c r="E11" s="51"/>
      <c r="F11" s="125" t="b">
        <f>ISNUMBER(Erfassung[[#This Row],[SGB]])</f>
        <v>0</v>
      </c>
      <c r="G11" s="52"/>
      <c r="H11" s="127" t="b">
        <f>ISNUMBER(Erfassung[[#This Row],[InsO]])</f>
        <v>0</v>
      </c>
      <c r="I11" s="42"/>
      <c r="J11" s="128" t="b">
        <f>ISNUMBER(Erfassung[[#This Row],[Sonstig]])</f>
        <v>0</v>
      </c>
      <c r="K11" s="128">
        <f>SUM(Erfassung[[#This Row],[SGB]],Erfassung[[#This Row],[InsO]],Erfassung[[#This Row],[Sonstig]])</f>
        <v>0</v>
      </c>
      <c r="L11" s="45"/>
      <c r="M11" s="39"/>
      <c r="N11" s="9"/>
      <c r="O11" s="9"/>
      <c r="P11" s="42"/>
      <c r="Q11" s="80"/>
      <c r="R11" s="10"/>
      <c r="S11" s="18" t="str">
        <f>IF(ISBLANK(Erfassung[[#This Row],[Neufall]]),"",DATEDIF(Erfassung[[#This Row],[Erstkontakt]],Erfassung[[#This Row],[Erstberatung]],"D")/(365/12))</f>
        <v/>
      </c>
    </row>
    <row r="12" spans="1:44" x14ac:dyDescent="0.25">
      <c r="A12" s="20">
        <f t="shared" si="0"/>
        <v>6</v>
      </c>
      <c r="B12" s="36"/>
      <c r="C12" s="93"/>
      <c r="D12" s="147" t="b">
        <f>NOT(ISBLANK(Erfassung[[#This Row],[Neufall]]))</f>
        <v>0</v>
      </c>
      <c r="E12" s="51"/>
      <c r="F12" s="125" t="b">
        <f>ISNUMBER(Erfassung[[#This Row],[SGB]])</f>
        <v>0</v>
      </c>
      <c r="G12" s="52"/>
      <c r="H12" s="127" t="b">
        <f>ISNUMBER(Erfassung[[#This Row],[InsO]])</f>
        <v>0</v>
      </c>
      <c r="I12" s="42"/>
      <c r="J12" s="128" t="b">
        <f>ISNUMBER(Erfassung[[#This Row],[Sonstig]])</f>
        <v>0</v>
      </c>
      <c r="K12" s="128">
        <f>SUM(Erfassung[[#This Row],[SGB]],Erfassung[[#This Row],[InsO]],Erfassung[[#This Row],[Sonstig]])</f>
        <v>0</v>
      </c>
      <c r="L12" s="45"/>
      <c r="M12" s="39"/>
      <c r="N12" s="9"/>
      <c r="O12" s="9"/>
      <c r="P12" s="42"/>
      <c r="Q12" s="80"/>
      <c r="R12" s="10"/>
      <c r="S12" s="18" t="str">
        <f>IF(ISBLANK(Erfassung[[#This Row],[Neufall]]),"",DATEDIF(Erfassung[[#This Row],[Erstkontakt]],Erfassung[[#This Row],[Erstberatung]],"D")/(365/12))</f>
        <v/>
      </c>
    </row>
    <row r="13" spans="1:44" s="71" customFormat="1" x14ac:dyDescent="0.25">
      <c r="A13" s="94">
        <f t="shared" ref="A13:A18" si="1">ROW()-6</f>
        <v>7</v>
      </c>
      <c r="B13" s="95"/>
      <c r="C13" s="93"/>
      <c r="D13" s="147" t="b">
        <f>NOT(ISBLANK(Erfassung[[#This Row],[Neufall]]))</f>
        <v>0</v>
      </c>
      <c r="E13" s="51"/>
      <c r="F13" s="125" t="b">
        <f>ISNUMBER(Erfassung[[#This Row],[SGB]])</f>
        <v>0</v>
      </c>
      <c r="G13" s="52"/>
      <c r="H13" s="127" t="b">
        <f>ISNUMBER(Erfassung[[#This Row],[InsO]])</f>
        <v>0</v>
      </c>
      <c r="I13" s="9"/>
      <c r="J13" s="128" t="b">
        <f>ISNUMBER(Erfassung[[#This Row],[Sonstig]])</f>
        <v>0</v>
      </c>
      <c r="K13" s="128">
        <f>SUM(Erfassung[[#This Row],[SGB]],Erfassung[[#This Row],[InsO]],Erfassung[[#This Row],[Sonstig]])</f>
        <v>0</v>
      </c>
      <c r="L13" s="39"/>
      <c r="M13" s="39"/>
      <c r="N13" s="9"/>
      <c r="O13" s="9"/>
      <c r="P13" s="96"/>
      <c r="Q13" s="80"/>
      <c r="R13" s="10"/>
      <c r="S13" s="18" t="str">
        <f>IF(ISBLANK(Erfassung[[#This Row],[Neufall]]),"",DATEDIF(Erfassung[[#This Row],[Erstkontakt]],Erfassung[[#This Row],[Erstberatung]],"D")/(365/12))</f>
        <v/>
      </c>
    </row>
    <row r="14" spans="1:44" s="71" customFormat="1" x14ac:dyDescent="0.25">
      <c r="A14" s="94">
        <f t="shared" si="1"/>
        <v>8</v>
      </c>
      <c r="B14" s="95"/>
      <c r="C14" s="93"/>
      <c r="D14" s="147" t="b">
        <f>NOT(ISBLANK(Erfassung[[#This Row],[Neufall]]))</f>
        <v>0</v>
      </c>
      <c r="E14" s="51"/>
      <c r="F14" s="125" t="b">
        <f>ISNUMBER(Erfassung[[#This Row],[SGB]])</f>
        <v>0</v>
      </c>
      <c r="G14" s="52"/>
      <c r="H14" s="127" t="b">
        <f>ISNUMBER(Erfassung[[#This Row],[InsO]])</f>
        <v>0</v>
      </c>
      <c r="I14" s="9"/>
      <c r="J14" s="128" t="b">
        <f>ISNUMBER(Erfassung[[#This Row],[Sonstig]])</f>
        <v>0</v>
      </c>
      <c r="K14" s="128">
        <f>SUM(Erfassung[[#This Row],[SGB]],Erfassung[[#This Row],[InsO]],Erfassung[[#This Row],[Sonstig]])</f>
        <v>0</v>
      </c>
      <c r="L14" s="39"/>
      <c r="M14" s="39"/>
      <c r="N14" s="9"/>
      <c r="O14" s="9"/>
      <c r="P14" s="96"/>
      <c r="Q14" s="80"/>
      <c r="R14" s="10"/>
      <c r="S14" s="18" t="str">
        <f>IF(ISBLANK(Erfassung[[#This Row],[Neufall]]),"",DATEDIF(Erfassung[[#This Row],[Erstkontakt]],Erfassung[[#This Row],[Erstberatung]],"D")/(365/12))</f>
        <v/>
      </c>
    </row>
    <row r="15" spans="1:44" s="71" customFormat="1" x14ac:dyDescent="0.25">
      <c r="A15" s="94">
        <f t="shared" si="1"/>
        <v>9</v>
      </c>
      <c r="B15" s="95"/>
      <c r="C15" s="93"/>
      <c r="D15" s="147" t="b">
        <f>NOT(ISBLANK(Erfassung[[#This Row],[Neufall]]))</f>
        <v>0</v>
      </c>
      <c r="E15" s="51"/>
      <c r="F15" s="125" t="b">
        <f>ISNUMBER(Erfassung[[#This Row],[SGB]])</f>
        <v>0</v>
      </c>
      <c r="G15" s="52"/>
      <c r="H15" s="127" t="b">
        <f>ISNUMBER(Erfassung[[#This Row],[InsO]])</f>
        <v>0</v>
      </c>
      <c r="I15" s="9"/>
      <c r="J15" s="128" t="b">
        <f>ISNUMBER(Erfassung[[#This Row],[Sonstig]])</f>
        <v>0</v>
      </c>
      <c r="K15" s="128">
        <f>SUM(Erfassung[[#This Row],[SGB]],Erfassung[[#This Row],[InsO]],Erfassung[[#This Row],[Sonstig]])</f>
        <v>0</v>
      </c>
      <c r="L15" s="39"/>
      <c r="M15" s="39"/>
      <c r="N15" s="9"/>
      <c r="O15" s="9"/>
      <c r="P15" s="96"/>
      <c r="Q15" s="80"/>
      <c r="R15" s="10"/>
      <c r="S15" s="18" t="str">
        <f>IF(ISBLANK(Erfassung[[#This Row],[Neufall]]),"",DATEDIF(Erfassung[[#This Row],[Erstkontakt]],Erfassung[[#This Row],[Erstberatung]],"D")/(365/12))</f>
        <v/>
      </c>
    </row>
    <row r="16" spans="1:44" s="71" customFormat="1" x14ac:dyDescent="0.25">
      <c r="A16" s="94">
        <f t="shared" si="1"/>
        <v>10</v>
      </c>
      <c r="B16" s="95"/>
      <c r="C16" s="93"/>
      <c r="D16" s="147" t="b">
        <f>NOT(ISBLANK(Erfassung[[#This Row],[Neufall]]))</f>
        <v>0</v>
      </c>
      <c r="E16" s="51"/>
      <c r="F16" s="125" t="b">
        <f>ISNUMBER(Erfassung[[#This Row],[SGB]])</f>
        <v>0</v>
      </c>
      <c r="G16" s="52"/>
      <c r="H16" s="127" t="b">
        <f>ISNUMBER(Erfassung[[#This Row],[InsO]])</f>
        <v>0</v>
      </c>
      <c r="I16" s="9"/>
      <c r="J16" s="128" t="b">
        <f>ISNUMBER(Erfassung[[#This Row],[Sonstig]])</f>
        <v>0</v>
      </c>
      <c r="K16" s="128">
        <f>SUM(Erfassung[[#This Row],[SGB]],Erfassung[[#This Row],[InsO]],Erfassung[[#This Row],[Sonstig]])</f>
        <v>0</v>
      </c>
      <c r="L16" s="39"/>
      <c r="M16" s="39"/>
      <c r="N16" s="9"/>
      <c r="O16" s="9"/>
      <c r="P16" s="96"/>
      <c r="Q16" s="80"/>
      <c r="R16" s="10"/>
      <c r="S16" s="18" t="str">
        <f>IF(ISBLANK(Erfassung[[#This Row],[Neufall]]),"",DATEDIF(Erfassung[[#This Row],[Erstkontakt]],Erfassung[[#This Row],[Erstberatung]],"D")/(365/12))</f>
        <v/>
      </c>
    </row>
    <row r="17" spans="1:21" s="71" customFormat="1" x14ac:dyDescent="0.25">
      <c r="A17" s="94">
        <f t="shared" si="1"/>
        <v>11</v>
      </c>
      <c r="B17" s="95"/>
      <c r="C17" s="93"/>
      <c r="D17" s="147" t="b">
        <f>NOT(ISBLANK(Erfassung[[#This Row],[Neufall]]))</f>
        <v>0</v>
      </c>
      <c r="E17" s="51"/>
      <c r="F17" s="125" t="b">
        <f>ISNUMBER(Erfassung[[#This Row],[SGB]])</f>
        <v>0</v>
      </c>
      <c r="G17" s="52"/>
      <c r="H17" s="127" t="b">
        <f>ISNUMBER(Erfassung[[#This Row],[InsO]])</f>
        <v>0</v>
      </c>
      <c r="I17" s="9"/>
      <c r="J17" s="128" t="b">
        <f>ISNUMBER(Erfassung[[#This Row],[Sonstig]])</f>
        <v>0</v>
      </c>
      <c r="K17" s="128">
        <f>SUM(Erfassung[[#This Row],[SGB]],Erfassung[[#This Row],[InsO]],Erfassung[[#This Row],[Sonstig]])</f>
        <v>0</v>
      </c>
      <c r="L17" s="39"/>
      <c r="M17" s="39"/>
      <c r="N17" s="9"/>
      <c r="O17" s="9"/>
      <c r="P17" s="96"/>
      <c r="Q17" s="80"/>
      <c r="R17" s="10"/>
      <c r="S17" s="18" t="str">
        <f>IF(ISBLANK(Erfassung[[#This Row],[Neufall]]),"",DATEDIF(Erfassung[[#This Row],[Erstkontakt]],Erfassung[[#This Row],[Erstberatung]],"D")/(365/12))</f>
        <v/>
      </c>
    </row>
    <row r="18" spans="1:21" s="71" customFormat="1" x14ac:dyDescent="0.25">
      <c r="A18" s="94">
        <f t="shared" si="1"/>
        <v>12</v>
      </c>
      <c r="B18" s="95"/>
      <c r="C18" s="93"/>
      <c r="D18" s="147" t="b">
        <f>NOT(ISBLANK(Erfassung[[#This Row],[Neufall]]))</f>
        <v>0</v>
      </c>
      <c r="E18" s="51"/>
      <c r="F18" s="125" t="b">
        <f>ISNUMBER(Erfassung[[#This Row],[SGB]])</f>
        <v>0</v>
      </c>
      <c r="G18" s="52"/>
      <c r="H18" s="127" t="b">
        <f>ISNUMBER(Erfassung[[#This Row],[InsO]])</f>
        <v>0</v>
      </c>
      <c r="I18" s="9"/>
      <c r="J18" s="128" t="b">
        <f>ISNUMBER(Erfassung[[#This Row],[Sonstig]])</f>
        <v>0</v>
      </c>
      <c r="K18" s="128">
        <f>SUM(Erfassung[[#This Row],[SGB]],Erfassung[[#This Row],[InsO]],Erfassung[[#This Row],[Sonstig]])</f>
        <v>0</v>
      </c>
      <c r="L18" s="39"/>
      <c r="M18" s="39"/>
      <c r="N18" s="9"/>
      <c r="O18" s="9"/>
      <c r="P18" s="96"/>
      <c r="Q18" s="80"/>
      <c r="R18" s="10"/>
      <c r="S18" s="18" t="str">
        <f>IF(ISBLANK(Erfassung[[#This Row],[Neufall]]),"",DATEDIF(Erfassung[[#This Row],[Erstkontakt]],Erfassung[[#This Row],[Erstberatung]],"D")/(365/12))</f>
        <v/>
      </c>
    </row>
    <row r="19" spans="1:21" x14ac:dyDescent="0.25">
      <c r="A19" s="20">
        <f t="shared" si="0"/>
        <v>13</v>
      </c>
      <c r="B19" s="36"/>
      <c r="C19" s="93"/>
      <c r="D19" s="147" t="b">
        <f>NOT(ISBLANK(Erfassung[[#This Row],[Neufall]]))</f>
        <v>0</v>
      </c>
      <c r="E19" s="51"/>
      <c r="F19" s="125" t="b">
        <f>ISNUMBER(Erfassung[[#This Row],[SGB]])</f>
        <v>0</v>
      </c>
      <c r="G19" s="52"/>
      <c r="H19" s="127" t="b">
        <f>ISNUMBER(Erfassung[[#This Row],[InsO]])</f>
        <v>0</v>
      </c>
      <c r="I19" s="42"/>
      <c r="J19" s="128" t="b">
        <f>ISNUMBER(Erfassung[[#This Row],[Sonstig]])</f>
        <v>0</v>
      </c>
      <c r="K19" s="128">
        <f>SUM(Erfassung[[#This Row],[SGB]],Erfassung[[#This Row],[InsO]],Erfassung[[#This Row],[Sonstig]])</f>
        <v>0</v>
      </c>
      <c r="L19" s="45"/>
      <c r="M19" s="39"/>
      <c r="N19" s="9"/>
      <c r="O19" s="9"/>
      <c r="P19" s="42"/>
      <c r="Q19" s="80"/>
      <c r="R19" s="10"/>
      <c r="S19" s="18" t="str">
        <f>IF(ISBLANK(Erfassung[[#This Row],[Neufall]]),"",DATEDIF(Erfassung[[#This Row],[Erstkontakt]],Erfassung[[#This Row],[Erstberatung]],"D")/(365/12))</f>
        <v/>
      </c>
    </row>
    <row r="20" spans="1:21" x14ac:dyDescent="0.25">
      <c r="A20" s="20">
        <f t="shared" si="0"/>
        <v>14</v>
      </c>
      <c r="B20" s="36"/>
      <c r="C20" s="93"/>
      <c r="D20" s="147" t="b">
        <f>NOT(ISBLANK(Erfassung[[#This Row],[Neufall]]))</f>
        <v>0</v>
      </c>
      <c r="E20" s="51"/>
      <c r="F20" s="125" t="b">
        <f>ISNUMBER(Erfassung[[#This Row],[SGB]])</f>
        <v>0</v>
      </c>
      <c r="G20" s="52"/>
      <c r="H20" s="127" t="b">
        <f>ISNUMBER(Erfassung[[#This Row],[InsO]])</f>
        <v>0</v>
      </c>
      <c r="I20" s="42"/>
      <c r="J20" s="128" t="b">
        <f>ISNUMBER(Erfassung[[#This Row],[Sonstig]])</f>
        <v>0</v>
      </c>
      <c r="K20" s="128">
        <f>SUM(Erfassung[[#This Row],[SGB]],Erfassung[[#This Row],[InsO]],Erfassung[[#This Row],[Sonstig]])</f>
        <v>0</v>
      </c>
      <c r="L20" s="45"/>
      <c r="M20" s="39"/>
      <c r="N20" s="9"/>
      <c r="O20" s="9"/>
      <c r="P20" s="42"/>
      <c r="Q20" s="80"/>
      <c r="R20" s="10"/>
      <c r="S20" s="18" t="str">
        <f>IF(ISBLANK(Erfassung[[#This Row],[Neufall]]),"",DATEDIF(Erfassung[[#This Row],[Erstkontakt]],Erfassung[[#This Row],[Erstberatung]],"D")/(365/12))</f>
        <v/>
      </c>
    </row>
    <row r="21" spans="1:21" x14ac:dyDescent="0.25">
      <c r="A21" s="20">
        <f t="shared" si="0"/>
        <v>15</v>
      </c>
      <c r="B21" s="36"/>
      <c r="C21" s="93"/>
      <c r="D21" s="147" t="b">
        <f>NOT(ISBLANK(Erfassung[[#This Row],[Neufall]]))</f>
        <v>0</v>
      </c>
      <c r="E21" s="51"/>
      <c r="F21" s="125" t="b">
        <f>ISNUMBER(Erfassung[[#This Row],[SGB]])</f>
        <v>0</v>
      </c>
      <c r="G21" s="52"/>
      <c r="H21" s="127" t="b">
        <f>ISNUMBER(Erfassung[[#This Row],[InsO]])</f>
        <v>0</v>
      </c>
      <c r="I21" s="42"/>
      <c r="J21" s="128" t="b">
        <f>ISNUMBER(Erfassung[[#This Row],[Sonstig]])</f>
        <v>0</v>
      </c>
      <c r="K21" s="128">
        <f>SUM(Erfassung[[#This Row],[SGB]],Erfassung[[#This Row],[InsO]],Erfassung[[#This Row],[Sonstig]])</f>
        <v>0</v>
      </c>
      <c r="L21" s="45"/>
      <c r="M21" s="39"/>
      <c r="N21" s="9"/>
      <c r="O21" s="9"/>
      <c r="P21" s="42"/>
      <c r="Q21" s="80"/>
      <c r="R21" s="10"/>
      <c r="S21" s="18" t="str">
        <f>IF(ISBLANK(Erfassung[[#This Row],[Neufall]]),"",DATEDIF(Erfassung[[#This Row],[Erstkontakt]],Erfassung[[#This Row],[Erstberatung]],"D")/(365/12))</f>
        <v/>
      </c>
    </row>
    <row r="22" spans="1:21" x14ac:dyDescent="0.25">
      <c r="A22" s="20">
        <f t="shared" si="0"/>
        <v>16</v>
      </c>
      <c r="B22" s="36"/>
      <c r="C22" s="93"/>
      <c r="D22" s="147" t="b">
        <f>NOT(ISBLANK(Erfassung[[#This Row],[Neufall]]))</f>
        <v>0</v>
      </c>
      <c r="E22" s="51"/>
      <c r="F22" s="125" t="b">
        <f>ISNUMBER(Erfassung[[#This Row],[SGB]])</f>
        <v>0</v>
      </c>
      <c r="G22" s="52"/>
      <c r="H22" s="127" t="b">
        <f>ISNUMBER(Erfassung[[#This Row],[InsO]])</f>
        <v>0</v>
      </c>
      <c r="I22" s="42"/>
      <c r="J22" s="128" t="b">
        <f>ISNUMBER(Erfassung[[#This Row],[Sonstig]])</f>
        <v>0</v>
      </c>
      <c r="K22" s="128">
        <f>SUM(Erfassung[[#This Row],[SGB]],Erfassung[[#This Row],[InsO]],Erfassung[[#This Row],[Sonstig]])</f>
        <v>0</v>
      </c>
      <c r="L22" s="45"/>
      <c r="M22" s="39"/>
      <c r="N22" s="9"/>
      <c r="O22" s="9"/>
      <c r="P22" s="42"/>
      <c r="Q22" s="80"/>
      <c r="R22" s="10"/>
      <c r="S22" s="18" t="str">
        <f>IF(ISBLANK(Erfassung[[#This Row],[Neufall]]),"",DATEDIF(Erfassung[[#This Row],[Erstkontakt]],Erfassung[[#This Row],[Erstberatung]],"D")/(365/12))</f>
        <v/>
      </c>
    </row>
    <row r="23" spans="1:21" s="71" customFormat="1" x14ac:dyDescent="0.25">
      <c r="A23" s="94">
        <f t="shared" ref="A23:A24" si="2">ROW()-6</f>
        <v>17</v>
      </c>
      <c r="B23" s="95"/>
      <c r="C23" s="93"/>
      <c r="D23" s="147" t="b">
        <f>NOT(ISBLANK(Erfassung[[#This Row],[Neufall]]))</f>
        <v>0</v>
      </c>
      <c r="E23" s="51"/>
      <c r="F23" s="125" t="b">
        <f>ISNUMBER(Erfassung[[#This Row],[SGB]])</f>
        <v>0</v>
      </c>
      <c r="G23" s="52"/>
      <c r="H23" s="127" t="b">
        <f>ISNUMBER(Erfassung[[#This Row],[InsO]])</f>
        <v>0</v>
      </c>
      <c r="I23" s="9"/>
      <c r="J23" s="128" t="b">
        <f>ISNUMBER(Erfassung[[#This Row],[Sonstig]])</f>
        <v>0</v>
      </c>
      <c r="K23" s="128">
        <f>SUM(Erfassung[[#This Row],[SGB]],Erfassung[[#This Row],[InsO]],Erfassung[[#This Row],[Sonstig]])</f>
        <v>0</v>
      </c>
      <c r="L23" s="39"/>
      <c r="M23" s="39"/>
      <c r="N23" s="9"/>
      <c r="O23" s="9"/>
      <c r="P23" s="96"/>
      <c r="Q23" s="80"/>
      <c r="R23" s="10"/>
      <c r="S23" s="18" t="str">
        <f>IF(ISBLANK(Erfassung[[#This Row],[Neufall]]),"",DATEDIF(Erfassung[[#This Row],[Erstkontakt]],Erfassung[[#This Row],[Erstberatung]],"D")/(365/12))</f>
        <v/>
      </c>
    </row>
    <row r="24" spans="1:21" s="71" customFormat="1" x14ac:dyDescent="0.25">
      <c r="A24" s="94">
        <f t="shared" si="2"/>
        <v>18</v>
      </c>
      <c r="B24" s="95"/>
      <c r="C24" s="93"/>
      <c r="D24" s="147" t="b">
        <f>NOT(ISBLANK(Erfassung[[#This Row],[Neufall]]))</f>
        <v>0</v>
      </c>
      <c r="E24" s="51"/>
      <c r="F24" s="125" t="b">
        <f>ISNUMBER(Erfassung[[#This Row],[SGB]])</f>
        <v>0</v>
      </c>
      <c r="G24" s="52"/>
      <c r="H24" s="127" t="b">
        <f>ISNUMBER(Erfassung[[#This Row],[InsO]])</f>
        <v>0</v>
      </c>
      <c r="I24" s="9"/>
      <c r="J24" s="128" t="b">
        <f>ISNUMBER(Erfassung[[#This Row],[Sonstig]])</f>
        <v>0</v>
      </c>
      <c r="K24" s="128">
        <f>SUM(Erfassung[[#This Row],[SGB]],Erfassung[[#This Row],[InsO]],Erfassung[[#This Row],[Sonstig]])</f>
        <v>0</v>
      </c>
      <c r="L24" s="39"/>
      <c r="M24" s="39"/>
      <c r="N24" s="9"/>
      <c r="O24" s="9"/>
      <c r="P24" s="96"/>
      <c r="Q24" s="80"/>
      <c r="R24" s="10"/>
      <c r="S24" s="18" t="str">
        <f>IF(ISBLANK(Erfassung[[#This Row],[Neufall]]),"",DATEDIF(Erfassung[[#This Row],[Erstkontakt]],Erfassung[[#This Row],[Erstberatung]],"D")/(365/12))</f>
        <v/>
      </c>
    </row>
    <row r="25" spans="1:21" s="71" customFormat="1" x14ac:dyDescent="0.25">
      <c r="A25" s="94">
        <f>ROW()-6</f>
        <v>19</v>
      </c>
      <c r="B25" s="95"/>
      <c r="C25" s="93"/>
      <c r="D25" s="147" t="b">
        <f>NOT(ISBLANK(Erfassung[[#This Row],[Neufall]]))</f>
        <v>0</v>
      </c>
      <c r="E25" s="51"/>
      <c r="F25" s="125" t="b">
        <f>ISNUMBER(Erfassung[[#This Row],[SGB]])</f>
        <v>0</v>
      </c>
      <c r="G25" s="52"/>
      <c r="H25" s="127" t="b">
        <f>ISNUMBER(Erfassung[[#This Row],[InsO]])</f>
        <v>0</v>
      </c>
      <c r="I25" s="9"/>
      <c r="J25" s="128" t="b">
        <f>ISNUMBER(Erfassung[[#This Row],[Sonstig]])</f>
        <v>0</v>
      </c>
      <c r="K25" s="128">
        <f>SUM(Erfassung[[#This Row],[SGB]],Erfassung[[#This Row],[InsO]],Erfassung[[#This Row],[Sonstig]])</f>
        <v>0</v>
      </c>
      <c r="L25" s="39"/>
      <c r="M25" s="39"/>
      <c r="N25" s="9"/>
      <c r="O25" s="9"/>
      <c r="P25" s="96"/>
      <c r="Q25" s="80"/>
      <c r="R25" s="10"/>
      <c r="S25" s="18" t="str">
        <f>IF(ISBLANK(Erfassung[[#This Row],[Neufall]]),"",DATEDIF(Erfassung[[#This Row],[Erstkontakt]],Erfassung[[#This Row],[Erstberatung]],"D")/(365/12))</f>
        <v/>
      </c>
    </row>
    <row r="26" spans="1:21" s="71" customFormat="1" x14ac:dyDescent="0.25">
      <c r="A26" s="94">
        <f>ROW()-6</f>
        <v>20</v>
      </c>
      <c r="B26" s="95"/>
      <c r="C26" s="93"/>
      <c r="D26" s="147" t="b">
        <f>NOT(ISBLANK(Erfassung[[#This Row],[Neufall]]))</f>
        <v>0</v>
      </c>
      <c r="E26" s="51"/>
      <c r="F26" s="125" t="b">
        <f>ISNUMBER(Erfassung[[#This Row],[SGB]])</f>
        <v>0</v>
      </c>
      <c r="G26" s="52"/>
      <c r="H26" s="127" t="b">
        <f>ISNUMBER(Erfassung[[#This Row],[InsO]])</f>
        <v>0</v>
      </c>
      <c r="I26" s="9"/>
      <c r="J26" s="128" t="b">
        <f>ISNUMBER(Erfassung[[#This Row],[Sonstig]])</f>
        <v>0</v>
      </c>
      <c r="K26" s="128">
        <f>SUM(Erfassung[[#This Row],[SGB]],Erfassung[[#This Row],[InsO]],Erfassung[[#This Row],[Sonstig]])</f>
        <v>0</v>
      </c>
      <c r="L26" s="39"/>
      <c r="M26" s="39"/>
      <c r="N26" s="9"/>
      <c r="O26" s="9"/>
      <c r="P26" s="96"/>
      <c r="Q26" s="80"/>
      <c r="R26" s="10"/>
      <c r="S26" s="18" t="str">
        <f>IF(ISBLANK(Erfassung[[#This Row],[Neufall]]),"",DATEDIF(Erfassung[[#This Row],[Erstkontakt]],Erfassung[[#This Row],[Erstberatung]],"D")/(365/12))</f>
        <v/>
      </c>
    </row>
    <row r="27" spans="1:21" s="13" customFormat="1" x14ac:dyDescent="0.25">
      <c r="A27" s="47" t="s">
        <v>34</v>
      </c>
      <c r="B27" s="129">
        <f>SUBTOTAL(103,Erfassung[Person])</f>
        <v>4</v>
      </c>
      <c r="C27" s="130">
        <f>SUBTOTAL(103,Erfassung[Neufall])</f>
        <v>2</v>
      </c>
      <c r="D27" s="130"/>
      <c r="E27" s="131">
        <f>SUBTOTAL(109,Erfassung[SGB])</f>
        <v>2</v>
      </c>
      <c r="F27" s="132">
        <f>COUNTIF(Erfassung[SGBlog],TRUE)</f>
        <v>2</v>
      </c>
      <c r="G27" s="133">
        <f>SUBTOTAL(109,Erfassung[InsO])</f>
        <v>2</v>
      </c>
      <c r="H27" s="132">
        <f>COUNTIF(Erfassung[InsOlog],TRUE)</f>
        <v>1</v>
      </c>
      <c r="I27" s="133">
        <f>SUBTOTAL(109,Erfassung[Sonstig])</f>
        <v>7</v>
      </c>
      <c r="J27" s="132">
        <f>COUNTIF(Erfassung[Sonstiglog],TRUE)</f>
        <v>4</v>
      </c>
      <c r="K27" s="133">
        <f>SUBTOTAL(109,Erfassung[PersonSumme])</f>
        <v>11</v>
      </c>
      <c r="L27" s="131">
        <f>SUBTOTAL(109,Erfassung[Pkonto])</f>
        <v>1</v>
      </c>
      <c r="M27" s="134">
        <f>SUBTOTAL(103,Erfassung[Kurz])</f>
        <v>0</v>
      </c>
      <c r="N27" s="135">
        <f>SUBTOTAL(103,Erfassung[Online])</f>
        <v>1</v>
      </c>
      <c r="O27" s="135">
        <f>SUBTOTAL(103,Erfassung[ohneDestatis])</f>
        <v>1</v>
      </c>
      <c r="P27" s="135">
        <f>SUBTOTAL(103,Erfassung[mitDestatis])</f>
        <v>1</v>
      </c>
      <c r="Q27" s="134">
        <f>COUNTIF(Erfassung[Erstkontakt],"&gt;"&amp;K2)</f>
        <v>2</v>
      </c>
      <c r="R27" s="135"/>
      <c r="S27" s="21">
        <f>SUBTOTAL(101,Erfassung[Wartezeit])</f>
        <v>1.9397260273972603</v>
      </c>
    </row>
    <row r="29" spans="1:21" s="13" customFormat="1" ht="96" customHeight="1" x14ac:dyDescent="0.25">
      <c r="A29" s="166" t="s">
        <v>135</v>
      </c>
      <c r="B29" s="167"/>
      <c r="C29" s="168"/>
      <c r="D29" s="143"/>
      <c r="E29" s="179" t="s">
        <v>52</v>
      </c>
      <c r="F29" s="180"/>
      <c r="G29" s="180"/>
      <c r="H29" s="180"/>
      <c r="I29" s="180"/>
      <c r="J29" s="136"/>
      <c r="K29" s="136"/>
      <c r="L29" s="137"/>
      <c r="M29" s="166" t="s">
        <v>132</v>
      </c>
      <c r="N29" s="181"/>
      <c r="O29" s="181"/>
      <c r="P29" s="182"/>
      <c r="Q29" s="183" t="s">
        <v>123</v>
      </c>
      <c r="R29" s="184"/>
      <c r="S29" s="185"/>
    </row>
    <row r="30" spans="1:21" s="13" customFormat="1" x14ac:dyDescent="0.25">
      <c r="Q30" s="14"/>
      <c r="R30" s="14"/>
    </row>
    <row r="31" spans="1:21" s="13" customFormat="1" ht="15" customHeight="1" x14ac:dyDescent="0.25">
      <c r="Q31" s="14"/>
      <c r="R31" s="14"/>
    </row>
    <row r="32" spans="1:21" s="13" customFormat="1" ht="15.75" customHeight="1" x14ac:dyDescent="0.25">
      <c r="B32" s="172" t="s">
        <v>124</v>
      </c>
      <c r="C32" s="173"/>
      <c r="D32" s="145"/>
      <c r="J32" s="138"/>
      <c r="K32" s="138"/>
      <c r="M32" s="170" t="s">
        <v>76</v>
      </c>
      <c r="N32" s="170"/>
      <c r="O32" s="170"/>
      <c r="P32" s="170"/>
      <c r="Q32" s="171" t="s">
        <v>72</v>
      </c>
      <c r="R32" s="171"/>
      <c r="S32" s="171"/>
      <c r="T32" s="139"/>
      <c r="U32" s="139"/>
    </row>
    <row r="33" spans="2:21" s="13" customFormat="1" x14ac:dyDescent="0.25">
      <c r="B33" s="169" t="str">
        <f>IF(COUNTA(_xlfn.UNIQUE(Erfassung[Person],,TRUE))=Erfassung[[#Totals],[Person]],"Keine Fehler","Sie haben mind. eine Person mehrfach erfasst. Bitte korrigieren Sie die Einträge.")</f>
        <v>Keine Fehler</v>
      </c>
      <c r="C33" s="169"/>
      <c r="D33" s="144"/>
      <c r="J33" s="138"/>
      <c r="K33" s="138"/>
      <c r="M33" s="169" t="str">
        <f>IF(SUM(Erfassung[[#Totals],[Kurz]:[mitDestatis]])=Erfassung[[#Totals],[Person]],"Keine Fehler","Sie haben "&amp;SUM(Erfassung[[#Totals],[Kurz]:[mitDestatis]])&amp;" Eintragungen gemacht (Spalten L bis O), aber insgesamt "&amp;Erfassung[[#Totals],[Person]]&amp;" Personen beraten (Spalte B). Bitte korrigieren Sie die Einträge.")</f>
        <v>Sie haben 3 Eintragungen gemacht (Spalten L bis O), aber insgesamt 4 Personen beraten (Spalte B). Bitte korrigieren Sie die Einträge.</v>
      </c>
      <c r="N33" s="169"/>
      <c r="O33" s="169"/>
      <c r="P33" s="140"/>
      <c r="Q33" s="169" t="str">
        <f>IF(Erfassung[[#Totals],[Neufall]]=(COUNTIF(Erfassung[Erstkontakt],"&gt;"&amp;$K$2)),"Keine Fehler","Sie haben "&amp;Erfassung[[#Totals],[Neufall]]&amp;" Einträge als Neufälle markiert (Spalte C), aber insgesamt "&amp;(COUNTIF(Erfassung[Erstkontakt],"&gt;"&amp;$K$2))&amp;" Datumseinträge Erstberatung im laufenden Jahr (Spalte P). Bitte korrigieren Sie die Einträge.")</f>
        <v>Keine Fehler</v>
      </c>
      <c r="R33" s="169"/>
      <c r="S33" s="169"/>
      <c r="T33" s="169"/>
      <c r="U33" s="169"/>
    </row>
    <row r="34" spans="2:21" s="13" customFormat="1" x14ac:dyDescent="0.25">
      <c r="B34" s="169"/>
      <c r="C34" s="169"/>
      <c r="D34" s="144"/>
      <c r="E34" s="141"/>
      <c r="F34" s="141"/>
      <c r="G34" s="141"/>
      <c r="J34" s="138"/>
      <c r="K34" s="138"/>
      <c r="M34" s="169"/>
      <c r="N34" s="169"/>
      <c r="O34" s="169"/>
      <c r="P34" s="140"/>
      <c r="Q34" s="169"/>
      <c r="R34" s="169"/>
      <c r="S34" s="169"/>
      <c r="T34" s="169"/>
      <c r="U34" s="169"/>
    </row>
    <row r="35" spans="2:21" s="13" customFormat="1" x14ac:dyDescent="0.25">
      <c r="B35" s="141"/>
      <c r="C35" s="141"/>
      <c r="D35" s="141"/>
      <c r="E35" s="141"/>
      <c r="F35" s="141"/>
      <c r="G35" s="141"/>
      <c r="J35" s="138"/>
      <c r="K35" s="138"/>
      <c r="M35" s="169"/>
      <c r="N35" s="169"/>
      <c r="O35" s="169"/>
      <c r="P35" s="140"/>
      <c r="Q35" s="169"/>
      <c r="R35" s="169"/>
      <c r="S35" s="169"/>
      <c r="T35" s="169"/>
      <c r="U35" s="169"/>
    </row>
    <row r="36" spans="2:21" s="13" customFormat="1" x14ac:dyDescent="0.25">
      <c r="B36" s="141"/>
      <c r="C36" s="141"/>
      <c r="D36" s="141"/>
      <c r="E36" s="141"/>
      <c r="F36" s="141"/>
      <c r="G36" s="141"/>
      <c r="J36" s="138"/>
      <c r="K36" s="138"/>
      <c r="Q36" s="14"/>
      <c r="R36" s="14"/>
    </row>
    <row r="37" spans="2:21" s="13" customFormat="1" x14ac:dyDescent="0.25">
      <c r="J37" s="138"/>
      <c r="K37" s="138"/>
      <c r="Q37" s="14"/>
      <c r="R37" s="14"/>
    </row>
    <row r="38" spans="2:21" x14ac:dyDescent="0.25">
      <c r="J38" s="57"/>
      <c r="K38" s="57"/>
    </row>
    <row r="39" spans="2:21" x14ac:dyDescent="0.25">
      <c r="J39" s="57"/>
      <c r="K39" s="57"/>
    </row>
    <row r="40" spans="2:21" x14ac:dyDescent="0.25">
      <c r="J40" s="57"/>
      <c r="K40" s="57"/>
      <c r="P40" s="91"/>
      <c r="Q40" s="91"/>
    </row>
    <row r="41" spans="2:21" x14ac:dyDescent="0.25">
      <c r="J41" s="57"/>
      <c r="K41" s="57"/>
      <c r="P41" s="92"/>
      <c r="Q41" s="92"/>
    </row>
    <row r="42" spans="2:21" x14ac:dyDescent="0.25">
      <c r="J42" s="57"/>
      <c r="K42" s="57"/>
      <c r="P42" s="92"/>
      <c r="Q42" s="92"/>
    </row>
    <row r="43" spans="2:21" x14ac:dyDescent="0.25">
      <c r="J43" s="57"/>
      <c r="K43" s="57"/>
      <c r="P43" s="92"/>
      <c r="Q43" s="92"/>
    </row>
  </sheetData>
  <sheetProtection sheet="1" objects="1" scenarios="1"/>
  <mergeCells count="15">
    <mergeCell ref="A2:G2"/>
    <mergeCell ref="B4:C4"/>
    <mergeCell ref="A29:C29"/>
    <mergeCell ref="Q33:U35"/>
    <mergeCell ref="M32:P32"/>
    <mergeCell ref="Q32:S32"/>
    <mergeCell ref="B33:C34"/>
    <mergeCell ref="B32:C32"/>
    <mergeCell ref="M4:P4"/>
    <mergeCell ref="Q4:S4"/>
    <mergeCell ref="E29:I29"/>
    <mergeCell ref="M29:P29"/>
    <mergeCell ref="Q29:S29"/>
    <mergeCell ref="E4:I4"/>
    <mergeCell ref="M33:O35"/>
  </mergeCells>
  <phoneticPr fontId="8" type="noConversion"/>
  <conditionalFormatting sqref="Q7">
    <cfRule type="cellIs" dxfId="45" priority="6" operator="greaterThan">
      <formula>"J2"</formula>
    </cfRule>
  </conditionalFormatting>
  <conditionalFormatting sqref="Q33:U35 B35:G36 E34:G34 B33">
    <cfRule type="containsText" dxfId="44" priority="3" operator="containsText" text="Keine Fehler">
      <formula>NOT(ISERROR(SEARCH("Keine Fehler",B33)))</formula>
    </cfRule>
  </conditionalFormatting>
  <conditionalFormatting sqref="M33:O35">
    <cfRule type="containsText" dxfId="43" priority="2" operator="containsText" text="Keine Fehler">
      <formula>NOT(ISERROR(SEARCH("Keine Fehler",M33)))</formula>
    </cfRule>
  </conditionalFormatting>
  <dataValidations count="1">
    <dataValidation type="whole" operator="greaterThan" allowBlank="1" showInputMessage="1" showErrorMessage="1" error="Bitte keine 0 (null) eintragen, sondern Zelle leer lassen!" sqref="E7:I26" xr:uid="{D85E9CF8-BF36-4E11-BF67-2074F966B7E7}">
      <formula1>0</formula1>
    </dataValidation>
  </dataValidations>
  <pageMargins left="0.7" right="0.7" top="0.78740157499999996" bottom="0.78740157499999996"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63AA-3D59-488A-AF68-CEE99AFF80BF}">
  <dimension ref="A2:K49"/>
  <sheetViews>
    <sheetView workbookViewId="0">
      <selection activeCell="C3" sqref="C3"/>
    </sheetView>
  </sheetViews>
  <sheetFormatPr baseColWidth="10" defaultRowHeight="15" x14ac:dyDescent="0.25"/>
  <cols>
    <col min="1" max="1" width="6.85546875" customWidth="1"/>
    <col min="2" max="2" width="81.28515625" customWidth="1"/>
    <col min="3" max="3" width="14.85546875" customWidth="1"/>
    <col min="4" max="4" width="10.28515625" customWidth="1"/>
    <col min="5" max="5" width="4.140625" customWidth="1"/>
    <col min="6" max="6" width="8.85546875" customWidth="1"/>
  </cols>
  <sheetData>
    <row r="2" spans="1:3" ht="23.25" x14ac:dyDescent="0.35">
      <c r="B2" s="6" t="s">
        <v>57</v>
      </c>
      <c r="C2" s="70">
        <f>Erfassung!B4</f>
        <v>2025</v>
      </c>
    </row>
    <row r="3" spans="1:3" ht="23.25" x14ac:dyDescent="0.35">
      <c r="A3" s="6"/>
      <c r="B3" t="s">
        <v>81</v>
      </c>
      <c r="C3" s="97"/>
    </row>
    <row r="5" spans="1:3" ht="18.75" x14ac:dyDescent="0.3">
      <c r="A5" s="48" t="s">
        <v>63</v>
      </c>
      <c r="B5" s="48" t="s">
        <v>29</v>
      </c>
      <c r="C5" s="3" t="s">
        <v>38</v>
      </c>
    </row>
    <row r="7" spans="1:3" x14ac:dyDescent="0.25">
      <c r="A7" s="22"/>
      <c r="B7" s="59" t="s">
        <v>31</v>
      </c>
      <c r="C7" s="60">
        <f>Erfassung[[#Totals],[PersonSumme]]</f>
        <v>11</v>
      </c>
    </row>
    <row r="8" spans="1:3" x14ac:dyDescent="0.25">
      <c r="B8" s="62" t="s">
        <v>82</v>
      </c>
      <c r="C8" s="58">
        <f>Erfassung[[#Totals],[SGB]]</f>
        <v>2</v>
      </c>
    </row>
    <row r="9" spans="1:3" x14ac:dyDescent="0.25">
      <c r="B9" s="62" t="s">
        <v>56</v>
      </c>
      <c r="C9" s="58">
        <f>Erfassung[[#Totals],[InsO]]</f>
        <v>2</v>
      </c>
    </row>
    <row r="10" spans="1:3" x14ac:dyDescent="0.25">
      <c r="B10" s="62" t="s">
        <v>44</v>
      </c>
      <c r="C10" s="58">
        <f>Erfassung[[#Totals],[Sonstig]]</f>
        <v>7</v>
      </c>
    </row>
    <row r="12" spans="1:3" x14ac:dyDescent="0.25">
      <c r="A12" s="22"/>
      <c r="B12" s="59" t="s">
        <v>32</v>
      </c>
      <c r="C12" s="61">
        <f>Erfassung[[#Totals],[Person]]</f>
        <v>4</v>
      </c>
    </row>
    <row r="13" spans="1:3" x14ac:dyDescent="0.25">
      <c r="A13" s="22"/>
      <c r="B13" s="62" t="s">
        <v>59</v>
      </c>
      <c r="C13" s="68">
        <f>Erfassung[[#Totals],[Neufall]]</f>
        <v>2</v>
      </c>
    </row>
    <row r="14" spans="1:3" x14ac:dyDescent="0.25">
      <c r="A14" s="22"/>
      <c r="B14" s="59"/>
      <c r="C14" s="61"/>
    </row>
    <row r="15" spans="1:3" x14ac:dyDescent="0.25">
      <c r="A15" s="22"/>
      <c r="B15" s="23" t="s">
        <v>129</v>
      </c>
      <c r="C15" s="61"/>
    </row>
    <row r="16" spans="1:3" x14ac:dyDescent="0.25">
      <c r="A16" s="4"/>
      <c r="B16" s="62" t="s">
        <v>126</v>
      </c>
      <c r="C16">
        <f>COUNTIFS(Erfassung[Neufalllog],TRUE,Erfassung[SGBlog],FALSE,Erfassung[InsOlog],FALSE,Erfassung[Sonstiglog],TRUE)</f>
        <v>1</v>
      </c>
    </row>
    <row r="17" spans="1:11" x14ac:dyDescent="0.25">
      <c r="A17" s="4"/>
      <c r="B17" s="62" t="s">
        <v>127</v>
      </c>
      <c r="C17" s="71">
        <f>COUNTIFS(Erfassung[Neufalllog],TRUE,Erfassung[InsOlog],FALSE)-C16</f>
        <v>0</v>
      </c>
    </row>
    <row r="18" spans="1:11" x14ac:dyDescent="0.25">
      <c r="A18" s="4"/>
      <c r="B18" s="62" t="s">
        <v>131</v>
      </c>
      <c r="C18" s="71">
        <f>COUNTIFS(Erfassung[Neufalllog],TRUE,Erfassung[SGBlog],FALSE,Erfassung[InsOlog],TRUE,Erfassung[Sonstiglog],FALSE)</f>
        <v>0</v>
      </c>
    </row>
    <row r="19" spans="1:11" s="71" customFormat="1" x14ac:dyDescent="0.25">
      <c r="A19" s="4"/>
      <c r="B19" s="62" t="s">
        <v>128</v>
      </c>
      <c r="C19" s="71">
        <f>COUNTIFS(Erfassung[Neufalllog],TRUE,Erfassung[InsOlog],TRUE)-C18</f>
        <v>1</v>
      </c>
    </row>
    <row r="20" spans="1:11" s="71" customFormat="1" x14ac:dyDescent="0.25">
      <c r="A20" s="4"/>
      <c r="B20" s="62"/>
      <c r="C20"/>
    </row>
    <row r="22" spans="1:11" ht="18.75" x14ac:dyDescent="0.3">
      <c r="A22" s="53" t="s">
        <v>64</v>
      </c>
      <c r="B22" s="53" t="s">
        <v>33</v>
      </c>
      <c r="C22" s="3" t="s">
        <v>38</v>
      </c>
    </row>
    <row r="23" spans="1:11" x14ac:dyDescent="0.25">
      <c r="B23" t="s">
        <v>16</v>
      </c>
      <c r="C23" s="58">
        <f>Erfassung[[#Totals],[Pkonto]]</f>
        <v>1</v>
      </c>
    </row>
    <row r="25" spans="1:11" ht="18.75" x14ac:dyDescent="0.3">
      <c r="A25" s="63" t="s">
        <v>65</v>
      </c>
      <c r="B25" s="63" t="s">
        <v>49</v>
      </c>
      <c r="C25" s="3" t="s">
        <v>38</v>
      </c>
    </row>
    <row r="26" spans="1:11" x14ac:dyDescent="0.25">
      <c r="A26" s="4"/>
      <c r="B26" s="2" t="s">
        <v>45</v>
      </c>
      <c r="C26">
        <f>Erfassung[[#Totals],[Kurz]]</f>
        <v>0</v>
      </c>
    </row>
    <row r="27" spans="1:11" ht="15" customHeight="1" x14ac:dyDescent="0.25">
      <c r="A27" s="4"/>
      <c r="B27" s="2" t="s">
        <v>46</v>
      </c>
      <c r="C27">
        <f>Erfassung[[#Totals],[Online]]</f>
        <v>1</v>
      </c>
    </row>
    <row r="28" spans="1:11" x14ac:dyDescent="0.25">
      <c r="A28" s="4"/>
      <c r="B28" s="2" t="s">
        <v>47</v>
      </c>
      <c r="C28">
        <f>Erfassung[[#Totals],[ohneDestatis]]</f>
        <v>1</v>
      </c>
    </row>
    <row r="29" spans="1:11" x14ac:dyDescent="0.25">
      <c r="A29" s="4"/>
      <c r="B29" s="2" t="s">
        <v>48</v>
      </c>
      <c r="C29">
        <f>Erfassung[[#Totals],[mitDestatis]]</f>
        <v>1</v>
      </c>
    </row>
    <row r="30" spans="1:11" x14ac:dyDescent="0.25">
      <c r="A30" s="4"/>
      <c r="B30" s="2"/>
    </row>
    <row r="31" spans="1:11" ht="18.75" x14ac:dyDescent="0.3">
      <c r="A31" s="64" t="s">
        <v>66</v>
      </c>
      <c r="B31" s="64" t="s">
        <v>27</v>
      </c>
      <c r="C31" s="3" t="s">
        <v>50</v>
      </c>
    </row>
    <row r="32" spans="1:11" s="71" customFormat="1" x14ac:dyDescent="0.25">
      <c r="A32" s="75"/>
      <c r="B32" s="76" t="s">
        <v>71</v>
      </c>
      <c r="C32" s="77"/>
      <c r="F32"/>
      <c r="G32"/>
      <c r="H32"/>
      <c r="I32"/>
      <c r="J32"/>
      <c r="K32"/>
    </row>
    <row r="33" spans="1:7" x14ac:dyDescent="0.25">
      <c r="A33" s="4"/>
      <c r="B33" s="2" t="s">
        <v>51</v>
      </c>
      <c r="C33" s="5">
        <f>Erfassung[[#Totals],[Wartezeit]]</f>
        <v>1.9397260273972603</v>
      </c>
    </row>
    <row r="35" spans="1:7" ht="19.5" customHeight="1" x14ac:dyDescent="0.3">
      <c r="A35" s="69" t="s">
        <v>67</v>
      </c>
      <c r="B35" s="69" t="s">
        <v>120</v>
      </c>
      <c r="C35" s="3" t="s">
        <v>38</v>
      </c>
      <c r="F35" s="190" t="s">
        <v>119</v>
      </c>
    </row>
    <row r="36" spans="1:7" s="71" customFormat="1" x14ac:dyDescent="0.25">
      <c r="A36" s="75"/>
      <c r="B36" s="76" t="s">
        <v>121</v>
      </c>
      <c r="C36" s="77"/>
      <c r="F36" s="190"/>
    </row>
    <row r="37" spans="1:7" s="71" customFormat="1" ht="15" customHeight="1" x14ac:dyDescent="0.25">
      <c r="A37" s="4"/>
      <c r="B37" s="72" t="s">
        <v>115</v>
      </c>
      <c r="C37" s="98"/>
      <c r="D37" s="71" t="s">
        <v>116</v>
      </c>
      <c r="F37" s="190"/>
      <c r="G37" s="72"/>
    </row>
    <row r="38" spans="1:7" x14ac:dyDescent="0.25">
      <c r="A38" s="4"/>
      <c r="B38" s="2" t="s">
        <v>69</v>
      </c>
      <c r="C38" s="98"/>
      <c r="D38" t="s">
        <v>117</v>
      </c>
      <c r="E38" s="71"/>
      <c r="F38" s="190"/>
      <c r="G38" s="71"/>
    </row>
    <row r="39" spans="1:7" ht="15" customHeight="1" x14ac:dyDescent="0.25">
      <c r="A39" s="4"/>
      <c r="B39" s="73" t="s">
        <v>62</v>
      </c>
      <c r="C39" s="98"/>
      <c r="D39" t="s">
        <v>117</v>
      </c>
      <c r="F39" s="190"/>
    </row>
    <row r="40" spans="1:7" x14ac:dyDescent="0.25">
      <c r="F40" s="190"/>
    </row>
    <row r="41" spans="1:7" x14ac:dyDescent="0.25">
      <c r="B41" s="72" t="s">
        <v>61</v>
      </c>
      <c r="C41" s="98"/>
      <c r="D41" t="s">
        <v>117</v>
      </c>
      <c r="E41" s="71"/>
      <c r="F41" s="190"/>
      <c r="G41" s="71"/>
    </row>
    <row r="42" spans="1:7" x14ac:dyDescent="0.25">
      <c r="E42" s="71"/>
      <c r="F42" s="190"/>
      <c r="G42" s="71"/>
    </row>
    <row r="43" spans="1:7" s="71" customFormat="1" x14ac:dyDescent="0.25">
      <c r="B43" s="72" t="s">
        <v>68</v>
      </c>
      <c r="C43" s="98"/>
      <c r="D43" s="71" t="s">
        <v>116</v>
      </c>
      <c r="F43" s="190"/>
    </row>
    <row r="44" spans="1:7" x14ac:dyDescent="0.25">
      <c r="B44" s="72" t="s">
        <v>70</v>
      </c>
      <c r="C44" s="98"/>
      <c r="D44" s="122" t="s">
        <v>117</v>
      </c>
      <c r="E44" s="71"/>
      <c r="F44" s="190"/>
      <c r="G44" s="71"/>
    </row>
    <row r="45" spans="1:7" x14ac:dyDescent="0.25">
      <c r="B45" s="73" t="s">
        <v>62</v>
      </c>
      <c r="C45" s="98"/>
      <c r="D45" s="122" t="s">
        <v>117</v>
      </c>
      <c r="E45" s="71"/>
      <c r="F45" s="190"/>
      <c r="G45" s="71"/>
    </row>
    <row r="46" spans="1:7" x14ac:dyDescent="0.25">
      <c r="B46" s="71"/>
      <c r="C46" s="71"/>
      <c r="F46" s="190"/>
    </row>
    <row r="47" spans="1:7" x14ac:dyDescent="0.25">
      <c r="B47" s="72"/>
      <c r="C47" s="74"/>
      <c r="F47" s="190"/>
    </row>
    <row r="48" spans="1:7" x14ac:dyDescent="0.25">
      <c r="B48" s="123" t="s">
        <v>118</v>
      </c>
      <c r="C48" s="121"/>
      <c r="D48" s="121"/>
      <c r="F48" s="190"/>
    </row>
    <row r="49" spans="2:4" x14ac:dyDescent="0.25">
      <c r="B49" s="121"/>
      <c r="C49" s="121"/>
      <c r="D49" s="121"/>
    </row>
  </sheetData>
  <sheetProtection sheet="1" objects="1" scenarios="1"/>
  <mergeCells count="1">
    <mergeCell ref="F35:F48"/>
  </mergeCells>
  <dataValidations count="2">
    <dataValidation type="whole" operator="greaterThanOrEqual" allowBlank="1" showInputMessage="1" showErrorMessage="1" error="Bitte geben Sie eine ganze Zahl &gt; 0 ein." sqref="C34 C37:C40 C43:C46 C26:C30" xr:uid="{DB560D65-24B3-4FD3-8A19-2FC1486B2CC6}">
      <formula1>0</formula1>
    </dataValidation>
    <dataValidation operator="greaterThanOrEqual" allowBlank="1" showInputMessage="1" showErrorMessage="1" error="Bitte geben Sie eine ganze Zahl &gt; 0 ein." sqref="C7:C10 C32:C33 C36 C12:C15 C20:C24" xr:uid="{58AEF820-01C8-400C-9A60-C2BF8B9A9881}"/>
  </dataValidation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EE1E-22E7-4AF5-94F8-C650EB15CA2C}">
  <dimension ref="A2:P39"/>
  <sheetViews>
    <sheetView workbookViewId="0">
      <selection activeCell="C10" sqref="C10"/>
    </sheetView>
  </sheetViews>
  <sheetFormatPr baseColWidth="10" defaultRowHeight="15" x14ac:dyDescent="0.25"/>
  <cols>
    <col min="1" max="14" width="11.42578125" style="71"/>
    <col min="15" max="15" width="12.7109375" style="71" customWidth="1"/>
    <col min="16" max="16384" width="11.42578125" style="71"/>
  </cols>
  <sheetData>
    <row r="2" spans="1:15" ht="18.75" x14ac:dyDescent="0.3">
      <c r="B2" s="81" t="s">
        <v>83</v>
      </c>
    </row>
    <row r="3" spans="1:15" ht="18.75" x14ac:dyDescent="0.3">
      <c r="B3" s="99" t="s">
        <v>84</v>
      </c>
      <c r="C3" s="100"/>
      <c r="D3" s="100"/>
      <c r="E3" s="100"/>
    </row>
    <row r="4" spans="1:15" ht="18.75" x14ac:dyDescent="0.3">
      <c r="C4" s="100"/>
      <c r="D4" s="100"/>
      <c r="E4" s="100"/>
    </row>
    <row r="6" spans="1:15" x14ac:dyDescent="0.25">
      <c r="A6" s="101">
        <v>1</v>
      </c>
      <c r="B6" s="102" t="s">
        <v>85</v>
      </c>
      <c r="C6" s="102"/>
      <c r="D6" s="102"/>
      <c r="E6" s="102"/>
    </row>
    <row r="9" spans="1:15" s="103" customFormat="1" ht="30.75" customHeight="1" x14ac:dyDescent="0.25">
      <c r="B9" s="104"/>
      <c r="C9" s="105" t="s">
        <v>86</v>
      </c>
      <c r="D9" s="105" t="s">
        <v>87</v>
      </c>
      <c r="E9" s="105" t="s">
        <v>88</v>
      </c>
      <c r="F9" s="105" t="s">
        <v>89</v>
      </c>
      <c r="G9" s="105" t="s">
        <v>90</v>
      </c>
      <c r="H9" s="105" t="s">
        <v>91</v>
      </c>
      <c r="I9" s="105" t="s">
        <v>92</v>
      </c>
      <c r="J9" s="105" t="s">
        <v>93</v>
      </c>
      <c r="K9" s="105" t="s">
        <v>94</v>
      </c>
      <c r="L9" s="105" t="s">
        <v>95</v>
      </c>
      <c r="M9" s="105" t="s">
        <v>96</v>
      </c>
      <c r="N9" s="105" t="s">
        <v>97</v>
      </c>
      <c r="O9" s="106" t="s">
        <v>98</v>
      </c>
    </row>
    <row r="10" spans="1:15" x14ac:dyDescent="0.25">
      <c r="B10" s="107" t="s">
        <v>99</v>
      </c>
      <c r="C10" s="108">
        <v>1</v>
      </c>
      <c r="D10" s="108">
        <v>1</v>
      </c>
      <c r="E10" s="108">
        <v>1</v>
      </c>
      <c r="F10" s="108">
        <v>1</v>
      </c>
      <c r="G10" s="108">
        <v>1</v>
      </c>
      <c r="H10" s="108">
        <v>1</v>
      </c>
      <c r="I10" s="108"/>
      <c r="J10" s="108"/>
      <c r="K10" s="108"/>
      <c r="L10" s="108"/>
      <c r="M10" s="108"/>
      <c r="N10" s="108"/>
      <c r="O10" s="109">
        <f>SUM(C10:N10)/12</f>
        <v>0.5</v>
      </c>
    </row>
    <row r="11" spans="1:15" x14ac:dyDescent="0.25">
      <c r="B11" s="107" t="s">
        <v>100</v>
      </c>
      <c r="C11" s="108"/>
      <c r="D11" s="108"/>
      <c r="E11" s="108"/>
      <c r="F11" s="108"/>
      <c r="G11" s="108"/>
      <c r="H11" s="108"/>
      <c r="I11" s="108">
        <v>0.5</v>
      </c>
      <c r="J11" s="108">
        <v>0.5</v>
      </c>
      <c r="K11" s="108">
        <v>0.5</v>
      </c>
      <c r="L11" s="108">
        <v>0.5</v>
      </c>
      <c r="M11" s="108">
        <v>0.5</v>
      </c>
      <c r="N11" s="108">
        <v>0.5</v>
      </c>
      <c r="O11" s="109">
        <f t="shared" ref="O11:O14" si="0">SUM(C11:N11)/12</f>
        <v>0.25</v>
      </c>
    </row>
    <row r="12" spans="1:15" x14ac:dyDescent="0.25">
      <c r="B12" s="107" t="s">
        <v>101</v>
      </c>
      <c r="C12" s="108"/>
      <c r="D12" s="108"/>
      <c r="E12" s="108"/>
      <c r="F12" s="108"/>
      <c r="G12" s="108"/>
      <c r="H12" s="108"/>
      <c r="I12" s="108"/>
      <c r="J12" s="108"/>
      <c r="K12" s="108"/>
      <c r="L12" s="108"/>
      <c r="M12" s="108"/>
      <c r="N12" s="108"/>
      <c r="O12" s="109">
        <f t="shared" si="0"/>
        <v>0</v>
      </c>
    </row>
    <row r="13" spans="1:15" x14ac:dyDescent="0.25">
      <c r="B13" s="107" t="s">
        <v>102</v>
      </c>
      <c r="C13" s="108"/>
      <c r="D13" s="108"/>
      <c r="E13" s="108"/>
      <c r="F13" s="108"/>
      <c r="G13" s="108"/>
      <c r="H13" s="108"/>
      <c r="I13" s="108"/>
      <c r="J13" s="108"/>
      <c r="K13" s="108"/>
      <c r="L13" s="108"/>
      <c r="M13" s="108"/>
      <c r="N13" s="108"/>
      <c r="O13" s="109">
        <f t="shared" si="0"/>
        <v>0</v>
      </c>
    </row>
    <row r="14" spans="1:15" x14ac:dyDescent="0.25">
      <c r="B14" s="107" t="s">
        <v>103</v>
      </c>
      <c r="C14" s="108"/>
      <c r="D14" s="108"/>
      <c r="E14" s="108"/>
      <c r="F14" s="108"/>
      <c r="G14" s="108"/>
      <c r="H14" s="108"/>
      <c r="I14" s="108"/>
      <c r="J14" s="108"/>
      <c r="K14" s="108"/>
      <c r="L14" s="108"/>
      <c r="M14" s="108"/>
      <c r="N14" s="108"/>
      <c r="O14" s="109">
        <f t="shared" si="0"/>
        <v>0</v>
      </c>
    </row>
    <row r="15" spans="1:15" ht="15.75" thickBot="1" x14ac:dyDescent="0.3">
      <c r="B15" s="107"/>
      <c r="C15" s="110"/>
      <c r="D15" s="110"/>
      <c r="E15" s="110"/>
      <c r="F15" s="110"/>
      <c r="G15" s="110"/>
      <c r="H15" s="110"/>
      <c r="I15" s="110"/>
      <c r="J15" s="110"/>
      <c r="K15" s="110"/>
      <c r="L15" s="110"/>
      <c r="M15" s="110"/>
      <c r="N15" s="110"/>
      <c r="O15" s="109"/>
    </row>
    <row r="16" spans="1:15" ht="15.75" thickBot="1" x14ac:dyDescent="0.3">
      <c r="B16" s="111" t="s">
        <v>104</v>
      </c>
      <c r="C16" s="112">
        <f>SUM(C10:C14)</f>
        <v>1</v>
      </c>
      <c r="D16" s="112">
        <f t="shared" ref="D16:N16" si="1">SUM(D10:D14)</f>
        <v>1</v>
      </c>
      <c r="E16" s="112">
        <f t="shared" si="1"/>
        <v>1</v>
      </c>
      <c r="F16" s="112">
        <f t="shared" si="1"/>
        <v>1</v>
      </c>
      <c r="G16" s="112">
        <f t="shared" si="1"/>
        <v>1</v>
      </c>
      <c r="H16" s="112">
        <f t="shared" si="1"/>
        <v>1</v>
      </c>
      <c r="I16" s="112">
        <f t="shared" si="1"/>
        <v>0.5</v>
      </c>
      <c r="J16" s="112">
        <f t="shared" si="1"/>
        <v>0.5</v>
      </c>
      <c r="K16" s="112">
        <f t="shared" si="1"/>
        <v>0.5</v>
      </c>
      <c r="L16" s="112">
        <f t="shared" si="1"/>
        <v>0.5</v>
      </c>
      <c r="M16" s="112">
        <f t="shared" si="1"/>
        <v>0.5</v>
      </c>
      <c r="N16" s="112">
        <f t="shared" si="1"/>
        <v>0.5</v>
      </c>
      <c r="O16" s="113">
        <f>AVERAGE(C16:N16)</f>
        <v>0.75</v>
      </c>
    </row>
    <row r="18" spans="1:16" x14ac:dyDescent="0.25">
      <c r="B18" s="114" t="s">
        <v>105</v>
      </c>
    </row>
    <row r="19" spans="1:16" x14ac:dyDescent="0.25">
      <c r="B19" s="191" t="s">
        <v>106</v>
      </c>
      <c r="C19" s="191"/>
      <c r="D19" s="191"/>
      <c r="E19" s="191"/>
      <c r="F19" s="191"/>
      <c r="G19" s="191"/>
      <c r="H19" s="191"/>
      <c r="I19" s="191"/>
      <c r="J19" s="191"/>
      <c r="K19" s="191"/>
      <c r="L19" s="191"/>
      <c r="M19" s="191"/>
      <c r="N19" s="191"/>
      <c r="O19" s="191"/>
    </row>
    <row r="20" spans="1:16" x14ac:dyDescent="0.25">
      <c r="B20" s="191"/>
      <c r="C20" s="191"/>
      <c r="D20" s="191"/>
      <c r="E20" s="191"/>
      <c r="F20" s="191"/>
      <c r="G20" s="191"/>
      <c r="H20" s="191"/>
      <c r="I20" s="191"/>
      <c r="J20" s="191"/>
      <c r="K20" s="191"/>
      <c r="L20" s="191"/>
      <c r="M20" s="191"/>
      <c r="N20" s="191"/>
      <c r="O20" s="191"/>
    </row>
    <row r="24" spans="1:16" x14ac:dyDescent="0.25">
      <c r="A24" s="101">
        <v>2</v>
      </c>
      <c r="B24" s="102" t="s">
        <v>107</v>
      </c>
      <c r="C24" s="102"/>
      <c r="D24" s="102"/>
      <c r="E24" s="102"/>
    </row>
    <row r="26" spans="1:16" x14ac:dyDescent="0.25">
      <c r="B26" s="115" t="s">
        <v>108</v>
      </c>
      <c r="C26" s="116"/>
      <c r="D26" s="117">
        <v>39</v>
      </c>
    </row>
    <row r="27" spans="1:16" x14ac:dyDescent="0.25">
      <c r="B27" s="104"/>
      <c r="C27" s="105" t="s">
        <v>86</v>
      </c>
      <c r="D27" s="118" t="s">
        <v>87</v>
      </c>
      <c r="E27" s="105" t="s">
        <v>88</v>
      </c>
      <c r="F27" s="105" t="s">
        <v>89</v>
      </c>
      <c r="G27" s="105" t="s">
        <v>90</v>
      </c>
      <c r="H27" s="105" t="s">
        <v>91</v>
      </c>
      <c r="I27" s="105" t="s">
        <v>92</v>
      </c>
      <c r="J27" s="105" t="s">
        <v>93</v>
      </c>
      <c r="K27" s="105" t="s">
        <v>94</v>
      </c>
      <c r="L27" s="105" t="s">
        <v>95</v>
      </c>
      <c r="M27" s="105" t="s">
        <v>96</v>
      </c>
      <c r="N27" s="105" t="s">
        <v>97</v>
      </c>
      <c r="O27" s="106" t="s">
        <v>109</v>
      </c>
      <c r="P27" s="119" t="s">
        <v>110</v>
      </c>
    </row>
    <row r="28" spans="1:16" x14ac:dyDescent="0.25">
      <c r="B28" s="107" t="s">
        <v>99</v>
      </c>
      <c r="C28" s="108">
        <v>39</v>
      </c>
      <c r="D28" s="108">
        <v>39</v>
      </c>
      <c r="E28" s="108">
        <v>39</v>
      </c>
      <c r="F28" s="108">
        <v>39</v>
      </c>
      <c r="G28" s="108">
        <v>39</v>
      </c>
      <c r="H28" s="108">
        <v>39</v>
      </c>
      <c r="I28" s="108"/>
      <c r="J28" s="108"/>
      <c r="K28" s="108"/>
      <c r="L28" s="108"/>
      <c r="M28" s="108"/>
      <c r="N28" s="108"/>
      <c r="O28" s="109">
        <f>SUM(C28:N28)/12</f>
        <v>19.5</v>
      </c>
      <c r="P28" s="109">
        <f>O28/$D$26</f>
        <v>0.5</v>
      </c>
    </row>
    <row r="29" spans="1:16" x14ac:dyDescent="0.25">
      <c r="B29" s="107" t="s">
        <v>100</v>
      </c>
      <c r="C29" s="108"/>
      <c r="D29" s="108"/>
      <c r="E29" s="108"/>
      <c r="F29" s="108"/>
      <c r="G29" s="108"/>
      <c r="H29" s="108"/>
      <c r="I29" s="108">
        <v>19.5</v>
      </c>
      <c r="J29" s="108">
        <v>19.5</v>
      </c>
      <c r="K29" s="108">
        <v>19.5</v>
      </c>
      <c r="L29" s="108">
        <v>19.5</v>
      </c>
      <c r="M29" s="108">
        <v>19.5</v>
      </c>
      <c r="N29" s="108">
        <v>19.5</v>
      </c>
      <c r="O29" s="109">
        <f t="shared" ref="O29:O32" si="2">SUM(C29:N29)/12</f>
        <v>9.75</v>
      </c>
      <c r="P29" s="109">
        <f t="shared" ref="P29:P32" si="3">O29/$D$26</f>
        <v>0.25</v>
      </c>
    </row>
    <row r="30" spans="1:16" x14ac:dyDescent="0.25">
      <c r="B30" s="107" t="s">
        <v>101</v>
      </c>
      <c r="C30" s="108"/>
      <c r="D30" s="108"/>
      <c r="E30" s="108"/>
      <c r="F30" s="108"/>
      <c r="G30" s="108"/>
      <c r="H30" s="108"/>
      <c r="I30" s="108"/>
      <c r="J30" s="108"/>
      <c r="K30" s="108"/>
      <c r="L30" s="108"/>
      <c r="M30" s="108"/>
      <c r="N30" s="108"/>
      <c r="O30" s="109">
        <f t="shared" si="2"/>
        <v>0</v>
      </c>
      <c r="P30" s="109">
        <f t="shared" si="3"/>
        <v>0</v>
      </c>
    </row>
    <row r="31" spans="1:16" x14ac:dyDescent="0.25">
      <c r="B31" s="107" t="s">
        <v>102</v>
      </c>
      <c r="C31" s="108"/>
      <c r="D31" s="108"/>
      <c r="E31" s="108"/>
      <c r="F31" s="108"/>
      <c r="G31" s="108"/>
      <c r="H31" s="108"/>
      <c r="I31" s="108"/>
      <c r="J31" s="108"/>
      <c r="K31" s="108"/>
      <c r="L31" s="108"/>
      <c r="M31" s="108"/>
      <c r="N31" s="108"/>
      <c r="O31" s="109">
        <f t="shared" si="2"/>
        <v>0</v>
      </c>
      <c r="P31" s="109">
        <f t="shared" si="3"/>
        <v>0</v>
      </c>
    </row>
    <row r="32" spans="1:16" x14ac:dyDescent="0.25">
      <c r="B32" s="107" t="s">
        <v>103</v>
      </c>
      <c r="C32" s="108"/>
      <c r="D32" s="108"/>
      <c r="E32" s="108"/>
      <c r="F32" s="108"/>
      <c r="G32" s="108"/>
      <c r="H32" s="108"/>
      <c r="I32" s="108"/>
      <c r="J32" s="108"/>
      <c r="K32" s="108"/>
      <c r="L32" s="108"/>
      <c r="M32" s="108"/>
      <c r="N32" s="108"/>
      <c r="O32" s="109">
        <f t="shared" si="2"/>
        <v>0</v>
      </c>
      <c r="P32" s="109">
        <f t="shared" si="3"/>
        <v>0</v>
      </c>
    </row>
    <row r="33" spans="2:16" ht="15.75" thickBot="1" x14ac:dyDescent="0.3">
      <c r="B33" s="107"/>
      <c r="C33" s="110"/>
      <c r="D33" s="110"/>
      <c r="E33" s="110"/>
      <c r="F33" s="110"/>
      <c r="G33" s="110"/>
      <c r="H33" s="110"/>
      <c r="I33" s="110"/>
      <c r="J33" s="110"/>
      <c r="K33" s="110"/>
      <c r="L33" s="110"/>
      <c r="M33" s="110"/>
      <c r="N33" s="110"/>
      <c r="O33" s="109"/>
      <c r="P33" s="109"/>
    </row>
    <row r="34" spans="2:16" ht="15.75" thickBot="1" x14ac:dyDescent="0.3">
      <c r="B34" s="111" t="s">
        <v>104</v>
      </c>
      <c r="C34" s="112">
        <f>SUM(C28:C32)</f>
        <v>39</v>
      </c>
      <c r="D34" s="112">
        <f t="shared" ref="D34:N34" si="4">SUM(D28:D32)</f>
        <v>39</v>
      </c>
      <c r="E34" s="112">
        <f t="shared" si="4"/>
        <v>39</v>
      </c>
      <c r="F34" s="112">
        <f t="shared" si="4"/>
        <v>39</v>
      </c>
      <c r="G34" s="112">
        <f t="shared" si="4"/>
        <v>39</v>
      </c>
      <c r="H34" s="112">
        <f t="shared" si="4"/>
        <v>39</v>
      </c>
      <c r="I34" s="112">
        <f t="shared" si="4"/>
        <v>19.5</v>
      </c>
      <c r="J34" s="112">
        <f t="shared" si="4"/>
        <v>19.5</v>
      </c>
      <c r="K34" s="112">
        <f t="shared" si="4"/>
        <v>19.5</v>
      </c>
      <c r="L34" s="112">
        <f t="shared" si="4"/>
        <v>19.5</v>
      </c>
      <c r="M34" s="112">
        <f t="shared" si="4"/>
        <v>19.5</v>
      </c>
      <c r="N34" s="112">
        <f t="shared" si="4"/>
        <v>19.5</v>
      </c>
      <c r="O34" s="112">
        <f>SUM(O28:O32)</f>
        <v>29.25</v>
      </c>
      <c r="P34" s="113">
        <f>SUM(P28:P32)</f>
        <v>0.75</v>
      </c>
    </row>
    <row r="36" spans="2:16" x14ac:dyDescent="0.25">
      <c r="B36" s="71" t="s">
        <v>111</v>
      </c>
    </row>
    <row r="39" spans="2:16" x14ac:dyDescent="0.25">
      <c r="B39" s="99" t="s">
        <v>112</v>
      </c>
    </row>
  </sheetData>
  <sheetProtection sheet="1" objects="1" scenarios="1"/>
  <mergeCells count="1">
    <mergeCell ref="B19:O2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11D-36E5-4E89-962F-2021ED3238CD}">
  <dimension ref="A1:A5"/>
  <sheetViews>
    <sheetView workbookViewId="0">
      <selection activeCell="E15" sqref="E15"/>
    </sheetView>
  </sheetViews>
  <sheetFormatPr baseColWidth="10" defaultRowHeight="15" x14ac:dyDescent="0.25"/>
  <cols>
    <col min="1" max="1" width="45" customWidth="1"/>
  </cols>
  <sheetData>
    <row r="1" spans="1:1" x14ac:dyDescent="0.25">
      <c r="A1" t="s">
        <v>2</v>
      </c>
    </row>
    <row r="2" spans="1:1" x14ac:dyDescent="0.25">
      <c r="A2" t="s">
        <v>6</v>
      </c>
    </row>
    <row r="3" spans="1:1" x14ac:dyDescent="0.25">
      <c r="A3" t="s">
        <v>0</v>
      </c>
    </row>
    <row r="4" spans="1:1" x14ac:dyDescent="0.25">
      <c r="A4" t="s">
        <v>1</v>
      </c>
    </row>
    <row r="5" spans="1:1" x14ac:dyDescent="0.25">
      <c r="A5" t="s">
        <v>7</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AD7110C-5B10-4D0C-8170-DB7C625F47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Erfassung</vt:lpstr>
      <vt:lpstr>Auswertung</vt:lpstr>
      <vt:lpstr>Berechnungshilfe VZÄ</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Tobias (LS)</dc:creator>
  <cp:lastModifiedBy>Fischer, Tobias (LS)</cp:lastModifiedBy>
  <cp:lastPrinted>2025-06-06T07:54:39Z</cp:lastPrinted>
  <dcterms:created xsi:type="dcterms:W3CDTF">2025-04-01T05:36:26Z</dcterms:created>
  <dcterms:modified xsi:type="dcterms:W3CDTF">2025-06-25T07:24:00Z</dcterms:modified>
</cp:coreProperties>
</file>